
<file path=[Content_Types].xml><?xml version="1.0" encoding="utf-8"?>
<Types xmlns="http://schemas.openxmlformats.org/package/2006/content-types">
  <Override PartName="/docProps/core.xml" ContentType="application/vnd.openxmlformats-package.core-properties+xml"/>
  <Override PartName="/docProps/app.xml" ContentType="application/vnd.openxmlformats-officedocument.extended-properties+xml"/>
  <Override PartName="/xl/sharedStrings.xml" ContentType="application/vnd.openxmlformats-officedocument.spreadsheetml.sharedString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4.xml" ContentType="application/vnd.openxmlformats-officedocument.spreadsheetml.worksheet+xml"/>
  <Override PartName="/xl/worksheets/sheet2.xml" ContentType="application/vnd.openxmlformats-officedocument.spreadsheetml.worksheet+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xl/comments3.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Default Extension="rels" ContentType="application/vnd.openxmlformats-package.relationship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autoCompressPictures="0"/>
  <bookViews>
    <workbookView xWindow="-20" yWindow="-20" windowWidth="21600" windowHeight="15320" activeTab="1"/>
  </bookViews>
  <sheets>
    <sheet name="Business Forecast" sheetId="1" r:id="rId1"/>
    <sheet name="Cost per Client" sheetId="3" r:id="rId2"/>
    <sheet name="Cost per Product" sheetId="4" r:id="rId3"/>
    <sheet name="Transportation Costs" sheetId="6" r:id="rId4"/>
    <sheet name="&quot;Instructions&quot;" sheetId="5" r:id="rId5"/>
  </sheet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F78" i="1"/>
  <c r="H78"/>
  <c r="J78"/>
  <c r="J11"/>
  <c r="J12"/>
  <c r="J13"/>
  <c r="J14"/>
  <c r="J16"/>
  <c r="J17"/>
  <c r="J18"/>
  <c r="J19"/>
  <c r="J21"/>
  <c r="J22"/>
  <c r="J23"/>
  <c r="J24"/>
  <c r="J26"/>
  <c r="J27"/>
  <c r="J28"/>
  <c r="J29"/>
  <c r="J31"/>
  <c r="J32"/>
  <c r="J33"/>
  <c r="J34"/>
  <c r="J36"/>
  <c r="AC12"/>
  <c r="AC13"/>
  <c r="AC14"/>
  <c r="AC15"/>
  <c r="AC16"/>
  <c r="AC17"/>
  <c r="AC18"/>
  <c r="AC19"/>
  <c r="AC20"/>
  <c r="AC21"/>
  <c r="AC22"/>
  <c r="AC23"/>
  <c r="AC24"/>
  <c r="AC25"/>
  <c r="AC26"/>
  <c r="AC27"/>
  <c r="AC28"/>
  <c r="AC29"/>
  <c r="AC30"/>
  <c r="AC31"/>
  <c r="AC32"/>
  <c r="AC33"/>
  <c r="AC34"/>
  <c r="AC11"/>
  <c r="H11"/>
  <c r="L11"/>
  <c r="N11"/>
  <c r="P11"/>
  <c r="R11"/>
  <c r="T11"/>
  <c r="V11"/>
  <c r="X11"/>
  <c r="F11"/>
  <c r="Z11"/>
  <c r="AB11"/>
  <c r="H12"/>
  <c r="L12"/>
  <c r="N12"/>
  <c r="P12"/>
  <c r="R12"/>
  <c r="T12"/>
  <c r="V12"/>
  <c r="X12"/>
  <c r="F12"/>
  <c r="Z12"/>
  <c r="AB12"/>
  <c r="H13"/>
  <c r="L13"/>
  <c r="N13"/>
  <c r="P13"/>
  <c r="R13"/>
  <c r="T13"/>
  <c r="V13"/>
  <c r="X13"/>
  <c r="F13"/>
  <c r="Z13"/>
  <c r="AB13"/>
  <c r="H16"/>
  <c r="L16"/>
  <c r="N16"/>
  <c r="P16"/>
  <c r="R16"/>
  <c r="T16"/>
  <c r="V16"/>
  <c r="X16"/>
  <c r="F16"/>
  <c r="Z16"/>
  <c r="AB16"/>
  <c r="H17"/>
  <c r="L17"/>
  <c r="N17"/>
  <c r="P17"/>
  <c r="R17"/>
  <c r="T17"/>
  <c r="V17"/>
  <c r="X17"/>
  <c r="F17"/>
  <c r="Z17"/>
  <c r="AB17"/>
  <c r="H18"/>
  <c r="L18"/>
  <c r="N18"/>
  <c r="P18"/>
  <c r="R18"/>
  <c r="T18"/>
  <c r="V18"/>
  <c r="X18"/>
  <c r="F18"/>
  <c r="Z18"/>
  <c r="AB18"/>
  <c r="H19"/>
  <c r="L19"/>
  <c r="N19"/>
  <c r="P19"/>
  <c r="R19"/>
  <c r="T19"/>
  <c r="V19"/>
  <c r="X19"/>
  <c r="F19"/>
  <c r="Z19"/>
  <c r="AB19"/>
  <c r="H21"/>
  <c r="L21"/>
  <c r="N21"/>
  <c r="P21"/>
  <c r="R21"/>
  <c r="T21"/>
  <c r="V21"/>
  <c r="X21"/>
  <c r="F21"/>
  <c r="Z21"/>
  <c r="AB21"/>
  <c r="H22"/>
  <c r="L22"/>
  <c r="N22"/>
  <c r="P22"/>
  <c r="R22"/>
  <c r="T22"/>
  <c r="V22"/>
  <c r="X22"/>
  <c r="F22"/>
  <c r="Z22"/>
  <c r="AB22"/>
  <c r="H23"/>
  <c r="L23"/>
  <c r="N23"/>
  <c r="P23"/>
  <c r="R23"/>
  <c r="T23"/>
  <c r="V23"/>
  <c r="X23"/>
  <c r="F23"/>
  <c r="Z23"/>
  <c r="AB23"/>
  <c r="H24"/>
  <c r="L24"/>
  <c r="N24"/>
  <c r="P24"/>
  <c r="R24"/>
  <c r="T24"/>
  <c r="V24"/>
  <c r="X24"/>
  <c r="F24"/>
  <c r="Z24"/>
  <c r="AB24"/>
  <c r="H26"/>
  <c r="L26"/>
  <c r="N26"/>
  <c r="P26"/>
  <c r="R26"/>
  <c r="T26"/>
  <c r="V26"/>
  <c r="X26"/>
  <c r="F26"/>
  <c r="Z26"/>
  <c r="AB26"/>
  <c r="H27"/>
  <c r="L27"/>
  <c r="N27"/>
  <c r="P27"/>
  <c r="R27"/>
  <c r="T27"/>
  <c r="V27"/>
  <c r="X27"/>
  <c r="F27"/>
  <c r="Z27"/>
  <c r="AB27"/>
  <c r="H28"/>
  <c r="L28"/>
  <c r="N28"/>
  <c r="P28"/>
  <c r="R28"/>
  <c r="T28"/>
  <c r="V28"/>
  <c r="X28"/>
  <c r="F28"/>
  <c r="Z28"/>
  <c r="AB28"/>
  <c r="H29"/>
  <c r="L29"/>
  <c r="N29"/>
  <c r="P29"/>
  <c r="R29"/>
  <c r="T29"/>
  <c r="V29"/>
  <c r="X29"/>
  <c r="F29"/>
  <c r="Z29"/>
  <c r="AB29"/>
  <c r="H31"/>
  <c r="L31"/>
  <c r="N31"/>
  <c r="P31"/>
  <c r="R31"/>
  <c r="T31"/>
  <c r="V31"/>
  <c r="X31"/>
  <c r="F31"/>
  <c r="Z31"/>
  <c r="AB31"/>
  <c r="H32"/>
  <c r="L32"/>
  <c r="N32"/>
  <c r="P32"/>
  <c r="R32"/>
  <c r="T32"/>
  <c r="V32"/>
  <c r="X32"/>
  <c r="F32"/>
  <c r="Z32"/>
  <c r="AB32"/>
  <c r="F14"/>
  <c r="H14"/>
  <c r="L14"/>
  <c r="N14"/>
  <c r="P14"/>
  <c r="R14"/>
  <c r="T14"/>
  <c r="V14"/>
  <c r="X14"/>
  <c r="Z14"/>
  <c r="AB14"/>
  <c r="F33"/>
  <c r="H33"/>
  <c r="L33"/>
  <c r="N33"/>
  <c r="P33"/>
  <c r="R33"/>
  <c r="T33"/>
  <c r="V33"/>
  <c r="X33"/>
  <c r="Z33"/>
  <c r="AB33"/>
  <c r="F34"/>
  <c r="H34"/>
  <c r="L34"/>
  <c r="N34"/>
  <c r="P34"/>
  <c r="R34"/>
  <c r="T34"/>
  <c r="V34"/>
  <c r="X34"/>
  <c r="Z34"/>
  <c r="AB34"/>
  <c r="AB36"/>
  <c r="Z36"/>
  <c r="G42"/>
  <c r="I42"/>
  <c r="K42"/>
  <c r="M42"/>
  <c r="O42"/>
  <c r="Q42"/>
  <c r="S42"/>
  <c r="U42"/>
  <c r="W42"/>
  <c r="Y42"/>
  <c r="AA42"/>
  <c r="Z42"/>
  <c r="D54"/>
  <c r="F54"/>
  <c r="H54"/>
  <c r="J54"/>
  <c r="L54"/>
  <c r="N54"/>
  <c r="P54"/>
  <c r="R54"/>
  <c r="T54"/>
  <c r="V54"/>
  <c r="X54"/>
  <c r="Z54"/>
  <c r="D59"/>
  <c r="F59"/>
  <c r="H59"/>
  <c r="J59"/>
  <c r="L59"/>
  <c r="N59"/>
  <c r="P59"/>
  <c r="R59"/>
  <c r="T59"/>
  <c r="V59"/>
  <c r="X59"/>
  <c r="Z59"/>
  <c r="D64"/>
  <c r="F64"/>
  <c r="H64"/>
  <c r="J64"/>
  <c r="L64"/>
  <c r="N64"/>
  <c r="P64"/>
  <c r="R64"/>
  <c r="T64"/>
  <c r="V64"/>
  <c r="X64"/>
  <c r="Z64"/>
  <c r="Z66"/>
  <c r="F76"/>
  <c r="H76"/>
  <c r="J76"/>
  <c r="L76"/>
  <c r="N76"/>
  <c r="P76"/>
  <c r="R76"/>
  <c r="T76"/>
  <c r="V76"/>
  <c r="X76"/>
  <c r="Z76"/>
  <c r="L78"/>
  <c r="N78"/>
  <c r="P78"/>
  <c r="R78"/>
  <c r="T78"/>
  <c r="V78"/>
  <c r="X78"/>
  <c r="Z78"/>
  <c r="Z8"/>
  <c r="AA66"/>
  <c r="AA64"/>
  <c r="F63"/>
  <c r="H63"/>
  <c r="J63"/>
  <c r="L63"/>
  <c r="N63"/>
  <c r="P63"/>
  <c r="R63"/>
  <c r="T63"/>
  <c r="V63"/>
  <c r="X63"/>
  <c r="Z63"/>
  <c r="F62"/>
  <c r="H62"/>
  <c r="J62"/>
  <c r="L62"/>
  <c r="N62"/>
  <c r="P62"/>
  <c r="R62"/>
  <c r="T62"/>
  <c r="V62"/>
  <c r="X62"/>
  <c r="Z62"/>
  <c r="F61"/>
  <c r="H61"/>
  <c r="J61"/>
  <c r="L61"/>
  <c r="N61"/>
  <c r="P61"/>
  <c r="R61"/>
  <c r="T61"/>
  <c r="V61"/>
  <c r="X61"/>
  <c r="Z61"/>
  <c r="AA59"/>
  <c r="F57"/>
  <c r="H57"/>
  <c r="J57"/>
  <c r="L57"/>
  <c r="N57"/>
  <c r="P57"/>
  <c r="R57"/>
  <c r="T57"/>
  <c r="V57"/>
  <c r="X57"/>
  <c r="Z57"/>
  <c r="F56"/>
  <c r="H56"/>
  <c r="J56"/>
  <c r="L56"/>
  <c r="N56"/>
  <c r="P56"/>
  <c r="R56"/>
  <c r="T56"/>
  <c r="V56"/>
  <c r="X56"/>
  <c r="Z56"/>
  <c r="AA54"/>
  <c r="F51"/>
  <c r="H51"/>
  <c r="J51"/>
  <c r="L51"/>
  <c r="N51"/>
  <c r="P51"/>
  <c r="R51"/>
  <c r="T51"/>
  <c r="V51"/>
  <c r="X51"/>
  <c r="Z51"/>
  <c r="D36"/>
  <c r="E43"/>
  <c r="G43"/>
  <c r="I43"/>
  <c r="K43"/>
  <c r="M43"/>
  <c r="O43"/>
  <c r="Q43"/>
  <c r="S43"/>
  <c r="U43"/>
  <c r="W43"/>
  <c r="Y43"/>
  <c r="AA43"/>
  <c r="X36"/>
  <c r="X42"/>
  <c r="X66"/>
  <c r="X8"/>
  <c r="Y66"/>
  <c r="Y64"/>
  <c r="Y59"/>
  <c r="Y54"/>
  <c r="V36"/>
  <c r="V42"/>
  <c r="V66"/>
  <c r="V8"/>
  <c r="W66"/>
  <c r="W64"/>
  <c r="W59"/>
  <c r="W54"/>
  <c r="T36"/>
  <c r="T42"/>
  <c r="T66"/>
  <c r="T8"/>
  <c r="U66"/>
  <c r="U64"/>
  <c r="U59"/>
  <c r="U54"/>
  <c r="R36"/>
  <c r="R42"/>
  <c r="R66"/>
  <c r="R8"/>
  <c r="S66"/>
  <c r="S64"/>
  <c r="S59"/>
  <c r="S54"/>
  <c r="P36"/>
  <c r="P42"/>
  <c r="P66"/>
  <c r="P8"/>
  <c r="Q66"/>
  <c r="Q64"/>
  <c r="Q59"/>
  <c r="Q54"/>
  <c r="N36"/>
  <c r="N42"/>
  <c r="N66"/>
  <c r="N8"/>
  <c r="O66"/>
  <c r="O64"/>
  <c r="O59"/>
  <c r="O54"/>
  <c r="L36"/>
  <c r="L42"/>
  <c r="L66"/>
  <c r="L8"/>
  <c r="M66"/>
  <c r="M64"/>
  <c r="M59"/>
  <c r="M54"/>
  <c r="J42"/>
  <c r="J66"/>
  <c r="J8"/>
  <c r="K66"/>
  <c r="K64"/>
  <c r="K59"/>
  <c r="K54"/>
  <c r="H36"/>
  <c r="H42"/>
  <c r="H66"/>
  <c r="H8"/>
  <c r="I66"/>
  <c r="I64"/>
  <c r="I59"/>
  <c r="I54"/>
  <c r="E40"/>
  <c r="F36"/>
  <c r="D45"/>
  <c r="D47"/>
  <c r="E41"/>
  <c r="F42"/>
  <c r="AB42"/>
  <c r="AB51"/>
  <c r="AB52"/>
  <c r="AB53"/>
  <c r="AB54"/>
  <c r="AB56"/>
  <c r="AB57"/>
  <c r="AB58"/>
  <c r="AB59"/>
  <c r="AB61"/>
  <c r="AB62"/>
  <c r="AB63"/>
  <c r="AB64"/>
  <c r="AB66"/>
  <c r="AB72"/>
  <c r="AB76"/>
  <c r="AB78"/>
  <c r="D66"/>
  <c r="D68"/>
  <c r="D74"/>
  <c r="D80"/>
  <c r="D82"/>
  <c r="F66"/>
  <c r="AC66"/>
  <c r="AC64"/>
  <c r="AC59"/>
  <c r="AC54"/>
  <c r="AC42"/>
  <c r="D8"/>
  <c r="F8"/>
  <c r="AB8"/>
  <c r="G66"/>
  <c r="G64"/>
  <c r="G54"/>
  <c r="G59"/>
  <c r="D84"/>
  <c r="E84"/>
  <c r="E74"/>
  <c r="E68"/>
  <c r="E66"/>
  <c r="E64"/>
  <c r="E59"/>
  <c r="E54"/>
  <c r="E45"/>
  <c r="E47"/>
  <c r="Z41"/>
  <c r="AA41"/>
  <c r="Z40"/>
  <c r="AA40"/>
  <c r="X41"/>
  <c r="Y41"/>
  <c r="X40"/>
  <c r="Y40"/>
  <c r="V41"/>
  <c r="W41"/>
  <c r="V40"/>
  <c r="W40"/>
  <c r="T41"/>
  <c r="U41"/>
  <c r="T40"/>
  <c r="U40"/>
  <c r="R41"/>
  <c r="S41"/>
  <c r="R40"/>
  <c r="S40"/>
  <c r="P41"/>
  <c r="Q41"/>
  <c r="P40"/>
  <c r="Q40"/>
  <c r="N41"/>
  <c r="O41"/>
  <c r="N40"/>
  <c r="O40"/>
  <c r="L41"/>
  <c r="M41"/>
  <c r="L40"/>
  <c r="M40"/>
  <c r="J41"/>
  <c r="K41"/>
  <c r="J40"/>
  <c r="K40"/>
  <c r="H41"/>
  <c r="I41"/>
  <c r="H40"/>
  <c r="I40"/>
  <c r="F40"/>
  <c r="G40"/>
  <c r="F41"/>
  <c r="G41"/>
  <c r="AB41"/>
  <c r="AC41"/>
  <c r="AB40"/>
  <c r="AC40"/>
  <c r="Z43"/>
  <c r="Z45"/>
  <c r="Z47"/>
  <c r="Z68"/>
  <c r="Z74"/>
  <c r="Z80"/>
  <c r="Z82"/>
  <c r="Z84"/>
  <c r="AA84"/>
  <c r="AA68"/>
  <c r="AA47"/>
  <c r="AA45"/>
  <c r="X43"/>
  <c r="X45"/>
  <c r="X47"/>
  <c r="X68"/>
  <c r="X74"/>
  <c r="X80"/>
  <c r="X82"/>
  <c r="X84"/>
  <c r="Y84"/>
  <c r="Y68"/>
  <c r="Y47"/>
  <c r="Y45"/>
  <c r="V43"/>
  <c r="V45"/>
  <c r="V47"/>
  <c r="V68"/>
  <c r="V74"/>
  <c r="V80"/>
  <c r="V82"/>
  <c r="V84"/>
  <c r="W84"/>
  <c r="W68"/>
  <c r="W47"/>
  <c r="W45"/>
  <c r="T43"/>
  <c r="T45"/>
  <c r="T47"/>
  <c r="T68"/>
  <c r="T74"/>
  <c r="T80"/>
  <c r="T82"/>
  <c r="T84"/>
  <c r="U84"/>
  <c r="U68"/>
  <c r="U47"/>
  <c r="U45"/>
  <c r="R43"/>
  <c r="R45"/>
  <c r="R47"/>
  <c r="R68"/>
  <c r="R74"/>
  <c r="R80"/>
  <c r="R82"/>
  <c r="R84"/>
  <c r="S84"/>
  <c r="S68"/>
  <c r="S47"/>
  <c r="S45"/>
  <c r="P43"/>
  <c r="P45"/>
  <c r="P47"/>
  <c r="P68"/>
  <c r="P74"/>
  <c r="P80"/>
  <c r="P82"/>
  <c r="P84"/>
  <c r="Q84"/>
  <c r="Q68"/>
  <c r="Q47"/>
  <c r="Q45"/>
  <c r="N43"/>
  <c r="N45"/>
  <c r="N47"/>
  <c r="N68"/>
  <c r="N74"/>
  <c r="N80"/>
  <c r="N82"/>
  <c r="N84"/>
  <c r="O84"/>
  <c r="O68"/>
  <c r="O47"/>
  <c r="O45"/>
  <c r="L43"/>
  <c r="L45"/>
  <c r="L47"/>
  <c r="L68"/>
  <c r="L74"/>
  <c r="L80"/>
  <c r="L82"/>
  <c r="L84"/>
  <c r="M84"/>
  <c r="M68"/>
  <c r="M47"/>
  <c r="M45"/>
  <c r="J43"/>
  <c r="J45"/>
  <c r="J47"/>
  <c r="J68"/>
  <c r="J74"/>
  <c r="J80"/>
  <c r="J82"/>
  <c r="J84"/>
  <c r="K84"/>
  <c r="K68"/>
  <c r="K47"/>
  <c r="K45"/>
  <c r="H43"/>
  <c r="H45"/>
  <c r="H47"/>
  <c r="H68"/>
  <c r="H74"/>
  <c r="H80"/>
  <c r="H82"/>
  <c r="H84"/>
  <c r="I84"/>
  <c r="I68"/>
  <c r="I47"/>
  <c r="I45"/>
  <c r="F43"/>
  <c r="F45"/>
  <c r="F47"/>
  <c r="F68"/>
  <c r="F74"/>
  <c r="F80"/>
  <c r="F82"/>
  <c r="AB82"/>
  <c r="AB43"/>
  <c r="AB45"/>
  <c r="AB47"/>
  <c r="AB68"/>
  <c r="AB74"/>
  <c r="AB80"/>
  <c r="AB84"/>
  <c r="AC84"/>
  <c r="AC68"/>
  <c r="AC47"/>
  <c r="AC45"/>
  <c r="AC43"/>
  <c r="G45"/>
  <c r="F84"/>
  <c r="G84"/>
  <c r="G68"/>
  <c r="G47"/>
  <c r="E55" i="3"/>
  <c r="I55"/>
  <c r="M55"/>
  <c r="Q55"/>
  <c r="M33"/>
  <c r="Q11"/>
  <c r="Q22"/>
  <c r="Q33"/>
  <c r="Q44"/>
  <c r="M44"/>
  <c r="I44"/>
  <c r="E44"/>
  <c r="I33"/>
  <c r="I22"/>
  <c r="M22"/>
  <c r="M11"/>
  <c r="I11"/>
  <c r="E11"/>
  <c r="E22"/>
  <c r="E33"/>
  <c r="P55"/>
  <c r="L55"/>
  <c r="H55"/>
  <c r="D55"/>
  <c r="P44"/>
  <c r="L44"/>
  <c r="H44"/>
  <c r="D44"/>
  <c r="P33"/>
  <c r="L33"/>
  <c r="H33"/>
  <c r="D33"/>
  <c r="P22"/>
  <c r="L22"/>
  <c r="H22"/>
  <c r="D22"/>
  <c r="P11"/>
  <c r="L11"/>
  <c r="H11"/>
  <c r="D11"/>
  <c r="D10"/>
  <c r="E10"/>
  <c r="H10"/>
  <c r="I10"/>
  <c r="L10"/>
  <c r="M10"/>
  <c r="P10"/>
  <c r="Q10"/>
  <c r="D21"/>
  <c r="E21"/>
  <c r="H21"/>
  <c r="I21"/>
  <c r="L21"/>
  <c r="M21"/>
  <c r="P21"/>
  <c r="Q21"/>
  <c r="D32"/>
  <c r="E32"/>
  <c r="H32"/>
  <c r="I32"/>
  <c r="L32"/>
  <c r="M32"/>
  <c r="P32"/>
  <c r="Q32"/>
  <c r="D43"/>
  <c r="E43"/>
  <c r="H43"/>
  <c r="I43"/>
  <c r="L43"/>
  <c r="M43"/>
  <c r="P43"/>
  <c r="Q43"/>
  <c r="D54"/>
  <c r="E54"/>
  <c r="H54"/>
  <c r="I54"/>
  <c r="L54"/>
  <c r="M54"/>
  <c r="P54"/>
  <c r="Q54"/>
  <c r="P57"/>
  <c r="Q57"/>
  <c r="L57"/>
  <c r="M57"/>
  <c r="H57"/>
  <c r="I57"/>
  <c r="P46"/>
  <c r="Q46"/>
  <c r="L46"/>
  <c r="M46"/>
  <c r="H46"/>
  <c r="I46"/>
  <c r="P35"/>
  <c r="Q35"/>
  <c r="L35"/>
  <c r="M35"/>
  <c r="H35"/>
  <c r="I35"/>
  <c r="P24"/>
  <c r="Q24"/>
  <c r="L24"/>
  <c r="M24"/>
  <c r="H24"/>
  <c r="I24"/>
  <c r="P13"/>
  <c r="Q13"/>
  <c r="L13"/>
  <c r="M13"/>
  <c r="H13"/>
  <c r="I13"/>
  <c r="I15"/>
  <c r="M15"/>
  <c r="Q15"/>
  <c r="I26"/>
  <c r="M26"/>
  <c r="Q26"/>
  <c r="I37"/>
  <c r="M37"/>
  <c r="Q37"/>
  <c r="I48"/>
  <c r="M48"/>
  <c r="Q48"/>
  <c r="I59"/>
  <c r="M59"/>
  <c r="Q59"/>
  <c r="D57"/>
  <c r="E57"/>
  <c r="D46"/>
  <c r="E46"/>
  <c r="D35"/>
  <c r="E35"/>
  <c r="D24"/>
  <c r="E24"/>
  <c r="D13"/>
  <c r="E13"/>
  <c r="E15"/>
  <c r="E26"/>
  <c r="E37"/>
  <c r="E48"/>
  <c r="E59"/>
  <c r="H28" i="4"/>
  <c r="H27"/>
  <c r="H23"/>
  <c r="H30"/>
  <c r="H32"/>
  <c r="H34"/>
  <c r="H37"/>
  <c r="H38"/>
  <c r="H41"/>
  <c r="H42"/>
  <c r="H44"/>
  <c r="W23"/>
  <c r="W27"/>
  <c r="W28"/>
  <c r="W30"/>
  <c r="W32"/>
  <c r="W34"/>
  <c r="W37"/>
  <c r="W38"/>
  <c r="W41"/>
  <c r="W42"/>
  <c r="W44"/>
  <c r="X42"/>
  <c r="X41"/>
  <c r="X38"/>
  <c r="X37"/>
  <c r="X34"/>
  <c r="X32"/>
  <c r="X30"/>
  <c r="X28"/>
  <c r="X27"/>
  <c r="X23"/>
  <c r="R23"/>
  <c r="R27"/>
  <c r="R28"/>
  <c r="R30"/>
  <c r="R32"/>
  <c r="R34"/>
  <c r="R37"/>
  <c r="R38"/>
  <c r="R41"/>
  <c r="R42"/>
  <c r="R44"/>
  <c r="S42"/>
  <c r="S41"/>
  <c r="S38"/>
  <c r="S37"/>
  <c r="S34"/>
  <c r="S32"/>
  <c r="S30"/>
  <c r="S28"/>
  <c r="S27"/>
  <c r="S23"/>
  <c r="M23"/>
  <c r="M27"/>
  <c r="M28"/>
  <c r="M30"/>
  <c r="M32"/>
  <c r="M34"/>
  <c r="M37"/>
  <c r="M38"/>
  <c r="M41"/>
  <c r="M42"/>
  <c r="M44"/>
  <c r="N42"/>
  <c r="N41"/>
  <c r="N38"/>
  <c r="N37"/>
  <c r="N34"/>
  <c r="N32"/>
  <c r="N30"/>
  <c r="N28"/>
  <c r="N27"/>
  <c r="N23"/>
  <c r="I42"/>
  <c r="I41"/>
  <c r="I38"/>
  <c r="I37"/>
  <c r="I34"/>
  <c r="I32"/>
  <c r="I30"/>
  <c r="I28"/>
  <c r="I27"/>
  <c r="I23"/>
  <c r="P22" i="6"/>
  <c r="M22"/>
  <c r="J22"/>
  <c r="G22"/>
  <c r="P19"/>
  <c r="M19"/>
  <c r="J19"/>
  <c r="G19"/>
  <c r="J16"/>
  <c r="M16"/>
  <c r="P16"/>
  <c r="G16"/>
  <c r="J13"/>
  <c r="P13"/>
  <c r="M13"/>
  <c r="G13"/>
  <c r="P10"/>
  <c r="M10"/>
  <c r="J10"/>
  <c r="G10"/>
</calcChain>
</file>

<file path=xl/comments1.xml><?xml version="1.0" encoding="utf-8"?>
<comments xmlns="http://schemas.openxmlformats.org/spreadsheetml/2006/main">
  <authors>
    <author>Consuunt</author>
  </authors>
  <commentList>
    <comment ref="G11" authorId="0">
      <text>
        <r>
          <rPr>
            <b/>
            <sz val="9"/>
            <color indexed="10"/>
            <rFont val="Arial"/>
          </rPr>
          <t>Consuunt</t>
        </r>
        <r>
          <rPr>
            <b/>
            <sz val="9"/>
            <color indexed="81"/>
            <rFont val="Arial"/>
            <family val="2"/>
          </rPr>
          <t>:</t>
        </r>
        <r>
          <rPr>
            <sz val="9"/>
            <color indexed="81"/>
            <rFont val="Arial"/>
            <family val="2"/>
          </rPr>
          <t xml:space="preserve">
Now, you can </t>
        </r>
        <r>
          <rPr>
            <b/>
            <sz val="9"/>
            <color indexed="81"/>
            <rFont val="Arial"/>
            <family val="2"/>
          </rPr>
          <t>estimate the Revenues by the Units sold</t>
        </r>
        <r>
          <rPr>
            <sz val="9"/>
            <color indexed="81"/>
            <rFont val="Arial"/>
            <family val="2"/>
          </rPr>
          <t xml:space="preserve">. </t>
        </r>
        <r>
          <rPr>
            <b/>
            <sz val="9"/>
            <color indexed="48"/>
            <rFont val="Arial"/>
          </rPr>
          <t>Depending on the product and the Client, the Revenues will automatically Update, as well as the associated costs</t>
        </r>
        <r>
          <rPr>
            <sz val="9"/>
            <color indexed="81"/>
            <rFont val="Arial"/>
            <family val="2"/>
          </rPr>
          <t>.</t>
        </r>
      </text>
    </comment>
  </commentList>
</comments>
</file>

<file path=xl/comments2.xml><?xml version="1.0" encoding="utf-8"?>
<comments xmlns="http://schemas.openxmlformats.org/spreadsheetml/2006/main">
  <authors>
    <author>Consuunt</author>
  </authors>
  <commentList>
    <comment ref="D10" authorId="0">
      <text>
        <r>
          <rPr>
            <b/>
            <sz val="9"/>
            <color indexed="10"/>
            <rFont val="Arial"/>
          </rPr>
          <t>Consuunt</t>
        </r>
        <r>
          <rPr>
            <b/>
            <sz val="9"/>
            <color indexed="81"/>
            <rFont val="Arial"/>
            <family val="2"/>
          </rPr>
          <t>:</t>
        </r>
        <r>
          <rPr>
            <sz val="9"/>
            <color indexed="81"/>
            <rFont val="Arial"/>
            <family val="2"/>
          </rPr>
          <t xml:space="preserve">
Transportation cost </t>
        </r>
        <r>
          <rPr>
            <b/>
            <sz val="9"/>
            <color indexed="81"/>
            <rFont val="Arial"/>
            <family val="2"/>
          </rPr>
          <t>per unit</t>
        </r>
        <r>
          <rPr>
            <sz val="9"/>
            <color indexed="81"/>
            <rFont val="Arial"/>
            <family val="2"/>
          </rPr>
          <t xml:space="preserve"> to each Client. </t>
        </r>
        <r>
          <rPr>
            <b/>
            <sz val="9"/>
            <color indexed="48"/>
            <rFont val="Arial"/>
          </rPr>
          <t>Usually for each Client is the same and also for simmilar products (with simmilar sizes and weights)</t>
        </r>
        <r>
          <rPr>
            <sz val="9"/>
            <color indexed="81"/>
            <rFont val="Arial"/>
            <family val="2"/>
          </rPr>
          <t>.
Check the "Transportation Costs" Tab</t>
        </r>
      </text>
    </comment>
    <comment ref="E26" authorId="0">
      <text>
        <r>
          <rPr>
            <b/>
            <sz val="9"/>
            <color indexed="10"/>
            <rFont val="Arial"/>
          </rPr>
          <t>Consuunt</t>
        </r>
        <r>
          <rPr>
            <b/>
            <sz val="9"/>
            <color indexed="81"/>
            <rFont val="Arial"/>
            <family val="2"/>
          </rPr>
          <t>:</t>
        </r>
        <r>
          <rPr>
            <sz val="9"/>
            <color indexed="81"/>
            <rFont val="Arial"/>
            <family val="2"/>
          </rPr>
          <t xml:space="preserve">
Remember: </t>
        </r>
        <r>
          <rPr>
            <b/>
            <sz val="9"/>
            <color indexed="48"/>
            <rFont val="Arial"/>
          </rPr>
          <t>the EBITDA margin is one of the most important margins of all and it is easy to get</t>
        </r>
        <r>
          <rPr>
            <sz val="9"/>
            <color indexed="81"/>
            <rFont val="Arial"/>
            <family val="2"/>
          </rPr>
          <t>. It practically shows the cash generated (not exactly, but usually it correlates quiet well).</t>
        </r>
      </text>
    </comment>
  </commentList>
</comments>
</file>

<file path=xl/comments3.xml><?xml version="1.0" encoding="utf-8"?>
<comments xmlns="http://schemas.openxmlformats.org/spreadsheetml/2006/main">
  <authors>
    <author>Consuunt</author>
  </authors>
  <commentList>
    <comment ref="H27" authorId="0">
      <text>
        <r>
          <rPr>
            <b/>
            <sz val="9"/>
            <color indexed="10"/>
            <rFont val="Arial"/>
          </rPr>
          <t>Consuunt</t>
        </r>
        <r>
          <rPr>
            <b/>
            <sz val="9"/>
            <color indexed="81"/>
            <rFont val="Arial"/>
            <family val="2"/>
          </rPr>
          <t>:</t>
        </r>
        <r>
          <rPr>
            <sz val="9"/>
            <color indexed="81"/>
            <rFont val="Arial"/>
            <family val="2"/>
          </rPr>
          <t xml:space="preserve">
Although </t>
        </r>
        <r>
          <rPr>
            <b/>
            <sz val="9"/>
            <color indexed="81"/>
            <rFont val="Arial"/>
            <family val="2"/>
          </rPr>
          <t xml:space="preserve">these costs have been considered to behave equally in all the products </t>
        </r>
        <r>
          <rPr>
            <sz val="9"/>
            <color indexed="81"/>
            <rFont val="Arial"/>
            <family val="2"/>
          </rPr>
          <t>(see the Considerations), the % cost vary compared to the overall cost. Then,</t>
        </r>
        <r>
          <rPr>
            <b/>
            <sz val="9"/>
            <color indexed="81"/>
            <rFont val="Arial"/>
            <family val="2"/>
          </rPr>
          <t xml:space="preserve"> it is still interesting to analyze these costs</t>
        </r>
        <r>
          <rPr>
            <sz val="9"/>
            <color indexed="81"/>
            <rFont val="Arial"/>
            <family val="2"/>
          </rPr>
          <t xml:space="preserve">. I.E: </t>
        </r>
        <r>
          <rPr>
            <b/>
            <sz val="9"/>
            <color indexed="48"/>
            <rFont val="Arial"/>
          </rPr>
          <t>sometimes, some of these costs can seem high in certain products, but not that high in others, since compared to the raw material costs</t>
        </r>
        <r>
          <rPr>
            <sz val="9"/>
            <color indexed="81"/>
            <rFont val="Arial"/>
            <family val="2"/>
          </rPr>
          <t xml:space="preserve">. </t>
        </r>
      </text>
    </comment>
  </commentList>
</comments>
</file>

<file path=xl/sharedStrings.xml><?xml version="1.0" encoding="utf-8"?>
<sst xmlns="http://schemas.openxmlformats.org/spreadsheetml/2006/main" count="417" uniqueCount="150">
  <si>
    <t>Month 5</t>
    <phoneticPr fontId="17" type="noConversion"/>
  </si>
  <si>
    <t>Month 6</t>
    <phoneticPr fontId="17" type="noConversion"/>
  </si>
  <si>
    <t>Month 7</t>
    <phoneticPr fontId="17" type="noConversion"/>
  </si>
  <si>
    <t>Month 8</t>
    <phoneticPr fontId="17" type="noConversion"/>
  </si>
  <si>
    <t>Month 9</t>
    <phoneticPr fontId="17" type="noConversion"/>
  </si>
  <si>
    <t>Month 10</t>
    <phoneticPr fontId="17" type="noConversion"/>
  </si>
  <si>
    <t>Month 11</t>
    <phoneticPr fontId="17" type="noConversion"/>
  </si>
  <si>
    <t>Month 12</t>
    <phoneticPr fontId="17" type="noConversion"/>
  </si>
  <si>
    <t>Manager Fixed Salary 1</t>
    <phoneticPr fontId="17" type="noConversion"/>
  </si>
  <si>
    <t>Salesman Fixed Salary 2</t>
    <phoneticPr fontId="17" type="noConversion"/>
  </si>
  <si>
    <t>Total Fixed Salaries</t>
    <phoneticPr fontId="17" type="noConversion"/>
  </si>
  <si>
    <t>Energy Costs (fixed)</t>
    <phoneticPr fontId="17" type="noConversion"/>
  </si>
  <si>
    <t>Rental Costs</t>
    <phoneticPr fontId="17" type="noConversion"/>
  </si>
  <si>
    <t>Total internet fixed costs</t>
    <phoneticPr fontId="17" type="noConversion"/>
  </si>
  <si>
    <t>Fixed professional costs.</t>
    <phoneticPr fontId="17" type="noConversion"/>
  </si>
  <si>
    <t>Total Variable Costs</t>
    <phoneticPr fontId="17" type="noConversion"/>
  </si>
  <si>
    <t>Total Fixed Costs</t>
    <phoneticPr fontId="17" type="noConversion"/>
  </si>
  <si>
    <t>Variable Costs</t>
    <phoneticPr fontId="17" type="noConversion"/>
  </si>
  <si>
    <t>Fixed Costs</t>
    <phoneticPr fontId="17" type="noConversion"/>
  </si>
  <si>
    <t>Total Revenues</t>
    <phoneticPr fontId="17" type="noConversion"/>
  </si>
  <si>
    <t>Additional Real Estate Costs</t>
    <phoneticPr fontId="17" type="noConversion"/>
  </si>
  <si>
    <t>Contribution Margin</t>
    <phoneticPr fontId="17" type="noConversion"/>
  </si>
  <si>
    <t>EBITDA</t>
    <phoneticPr fontId="17" type="noConversion"/>
  </si>
  <si>
    <t>Product</t>
    <phoneticPr fontId="17" type="noConversion"/>
  </si>
  <si>
    <t>Client 1</t>
    <phoneticPr fontId="17" type="noConversion"/>
  </si>
  <si>
    <t>Client 2</t>
    <phoneticPr fontId="17" type="noConversion"/>
  </si>
  <si>
    <t>Client 3</t>
    <phoneticPr fontId="17" type="noConversion"/>
  </si>
  <si>
    <t>Product 1</t>
    <phoneticPr fontId="17" type="noConversion"/>
  </si>
  <si>
    <t>Product 2</t>
    <phoneticPr fontId="17" type="noConversion"/>
  </si>
  <si>
    <t>Client 4</t>
    <phoneticPr fontId="17" type="noConversion"/>
  </si>
  <si>
    <t>Product 3</t>
    <phoneticPr fontId="17" type="noConversion"/>
  </si>
  <si>
    <t>Product 4</t>
    <phoneticPr fontId="17" type="noConversion"/>
  </si>
  <si>
    <t>Client 5</t>
    <phoneticPr fontId="17" type="noConversion"/>
  </si>
  <si>
    <t>Transportation Costs</t>
    <phoneticPr fontId="17" type="noConversion"/>
  </si>
  <si>
    <t>Commisions Costs</t>
    <phoneticPr fontId="17" type="noConversion"/>
  </si>
  <si>
    <t>Other variable costs</t>
    <phoneticPr fontId="17" type="noConversion"/>
  </si>
  <si>
    <t>Clients</t>
    <phoneticPr fontId="17" type="noConversion"/>
  </si>
  <si>
    <t>Raw materials</t>
    <phoneticPr fontId="17" type="noConversion"/>
  </si>
  <si>
    <t>*Revenues - Variable Costs</t>
    <phoneticPr fontId="17" type="noConversion"/>
  </si>
  <si>
    <r>
      <t xml:space="preserve">Only in very craft and specific products you can precisely calculate these fluctuations in a useful way. </t>
    </r>
    <r>
      <rPr>
        <b/>
        <sz val="11"/>
        <color indexed="10"/>
        <rFont val="Times New Roman"/>
      </rPr>
      <t>Normally, the calculations take a lot of time and give wrong volatile results that are much worst than little deviations.</t>
    </r>
    <phoneticPr fontId="17" type="noConversion"/>
  </si>
  <si>
    <t>Total product cost per unit:</t>
    <phoneticPr fontId="17" type="noConversion"/>
  </si>
  <si>
    <t>%</t>
    <phoneticPr fontId="17" type="noConversion"/>
  </si>
  <si>
    <t>Cost per unit</t>
    <phoneticPr fontId="17" type="noConversion"/>
  </si>
  <si>
    <r>
      <t>Stock purchase quantity</t>
    </r>
    <r>
      <rPr>
        <sz val="11"/>
        <color indexed="8"/>
        <rFont val="Times New Roman"/>
      </rPr>
      <t>:</t>
    </r>
    <r>
      <rPr>
        <sz val="11"/>
        <color indexed="12"/>
        <rFont val="Times New Roman"/>
      </rPr>
      <t xml:space="preserve"> </t>
    </r>
    <r>
      <rPr>
        <sz val="11"/>
        <color indexed="8"/>
        <rFont val="Times New Roman"/>
      </rPr>
      <t>Stock that would be necessary to produce exclusively Product 1 for one day.</t>
    </r>
    <phoneticPr fontId="17" type="noConversion"/>
  </si>
  <si>
    <t>Unities that can be elaborated with all the company resources focused on Product 1 for one day.</t>
    <phoneticPr fontId="17" type="noConversion"/>
  </si>
  <si>
    <t>Here we estimate the units produced of Product 1</t>
    <phoneticPr fontId="17" type="noConversion"/>
  </si>
  <si>
    <t>Here we calculate the unitary costs</t>
    <phoneticPr fontId="17" type="noConversion"/>
  </si>
  <si>
    <t>PRODUCT 1</t>
    <phoneticPr fontId="17" type="noConversion"/>
  </si>
  <si>
    <t>Energy Costs</t>
    <phoneticPr fontId="17" type="noConversion"/>
  </si>
  <si>
    <t>Other manufacturing costs</t>
    <phoneticPr fontId="17" type="noConversion"/>
  </si>
  <si>
    <t>Manufacturing costs:</t>
    <phoneticPr fontId="17" type="noConversion"/>
  </si>
  <si>
    <t>Manufacturing salaries:</t>
    <phoneticPr fontId="17" type="noConversion"/>
  </si>
  <si>
    <t>Manufacturing Salaries</t>
    <phoneticPr fontId="17" type="noConversion"/>
  </si>
  <si>
    <t>Indirect Costs:</t>
    <phoneticPr fontId="17" type="noConversion"/>
  </si>
  <si>
    <t>Rental Costs</t>
    <phoneticPr fontId="17" type="noConversion"/>
  </si>
  <si>
    <t>Internet and others</t>
    <phoneticPr fontId="17" type="noConversion"/>
  </si>
  <si>
    <t>Managing costs:</t>
    <phoneticPr fontId="17" type="noConversion"/>
  </si>
  <si>
    <t>Salesman salary</t>
    <phoneticPr fontId="17" type="noConversion"/>
  </si>
  <si>
    <t>Manager salary</t>
    <phoneticPr fontId="17" type="noConversion"/>
  </si>
  <si>
    <t>working days</t>
    <phoneticPr fontId="17" type="noConversion"/>
  </si>
  <si>
    <t>*monthly</t>
    <phoneticPr fontId="17" type="noConversion"/>
  </si>
  <si>
    <t>Raw material</t>
    <phoneticPr fontId="17" type="noConversion"/>
  </si>
  <si>
    <t>Raw material cost:</t>
    <phoneticPr fontId="17" type="noConversion"/>
  </si>
  <si>
    <t>Direct manufacturing costs</t>
    <phoneticPr fontId="17" type="noConversion"/>
  </si>
  <si>
    <t>Raw material 1</t>
    <phoneticPr fontId="17" type="noConversion"/>
  </si>
  <si>
    <t>Raw material 2</t>
    <phoneticPr fontId="17" type="noConversion"/>
  </si>
  <si>
    <t>Raw material 3</t>
    <phoneticPr fontId="17" type="noConversion"/>
  </si>
  <si>
    <t>Maximum unities produced:</t>
    <phoneticPr fontId="17" type="noConversion"/>
  </si>
  <si>
    <t>Total Real Estate Costs</t>
    <phoneticPr fontId="17" type="noConversion"/>
  </si>
  <si>
    <t>Internet connection.</t>
    <phoneticPr fontId="17" type="noConversion"/>
  </si>
  <si>
    <t>month</t>
    <phoneticPr fontId="17" type="noConversion"/>
  </si>
  <si>
    <t>reference</t>
    <phoneticPr fontId="17" type="noConversion"/>
  </si>
  <si>
    <t>Yearly</t>
    <phoneticPr fontId="17" type="noConversion"/>
  </si>
  <si>
    <t>accumulated</t>
    <phoneticPr fontId="17" type="noConversion"/>
  </si>
  <si>
    <t>TOTAL REVENUES</t>
    <phoneticPr fontId="17" type="noConversion"/>
  </si>
  <si>
    <t>Domain costs (...Hosting…)</t>
    <phoneticPr fontId="17" type="noConversion"/>
  </si>
  <si>
    <t>Interests, Taxes, Depreciation, Amortization</t>
    <phoneticPr fontId="17" type="noConversion"/>
  </si>
  <si>
    <t>Interests (credit, loan... if applies)</t>
    <phoneticPr fontId="17" type="noConversion"/>
  </si>
  <si>
    <t>Depreciation</t>
    <phoneticPr fontId="17" type="noConversion"/>
  </si>
  <si>
    <r>
      <t xml:space="preserve">Earnings Before Interests and Taxes -  </t>
    </r>
    <r>
      <rPr>
        <b/>
        <sz val="10"/>
        <color indexed="9"/>
        <rFont val="Times New Roman"/>
      </rPr>
      <t>EBIT</t>
    </r>
    <phoneticPr fontId="17" type="noConversion"/>
  </si>
  <si>
    <t>Amortization</t>
    <phoneticPr fontId="17" type="noConversion"/>
  </si>
  <si>
    <t>Earnings before Taxes (EBT)</t>
    <phoneticPr fontId="17" type="noConversion"/>
  </si>
  <si>
    <t>Taxes</t>
    <phoneticPr fontId="17" type="noConversion"/>
  </si>
  <si>
    <t>Net Profits</t>
    <phoneticPr fontId="17" type="noConversion"/>
  </si>
  <si>
    <r>
      <t>MONTHLY</t>
    </r>
    <r>
      <rPr>
        <b/>
        <sz val="10"/>
        <color indexed="9"/>
        <rFont val="Arial"/>
        <family val="2"/>
      </rPr>
      <t xml:space="preserve"> REVENUES, MARGINS AND PROJECTIONS</t>
    </r>
    <phoneticPr fontId="17" type="noConversion"/>
  </si>
  <si>
    <t>Month 1</t>
    <phoneticPr fontId="17" type="noConversion"/>
  </si>
  <si>
    <t>Month 2</t>
    <phoneticPr fontId="17" type="noConversion"/>
  </si>
  <si>
    <t>Month 3</t>
    <phoneticPr fontId="17" type="noConversion"/>
  </si>
  <si>
    <t>Month 4</t>
    <phoneticPr fontId="17" type="noConversion"/>
  </si>
  <si>
    <t>Cost per Product</t>
    <phoneticPr fontId="17" type="noConversion"/>
  </si>
  <si>
    <t>Selling Price</t>
    <phoneticPr fontId="17" type="noConversion"/>
  </si>
  <si>
    <t>Product 3</t>
    <phoneticPr fontId="17" type="noConversion"/>
  </si>
  <si>
    <t>Product 4</t>
    <phoneticPr fontId="17" type="noConversion"/>
  </si>
  <si>
    <t>/ Selliing Price</t>
    <phoneticPr fontId="17" type="noConversion"/>
  </si>
  <si>
    <t>Product 1</t>
    <phoneticPr fontId="17" type="noConversion"/>
  </si>
  <si>
    <t>EBITDA Margin</t>
    <phoneticPr fontId="17" type="noConversion"/>
  </si>
  <si>
    <t>Units per shipping</t>
    <phoneticPr fontId="17" type="noConversion"/>
  </si>
  <si>
    <t>Cost per Shipping</t>
    <phoneticPr fontId="17" type="noConversion"/>
  </si>
  <si>
    <t>Cost per Unit</t>
    <phoneticPr fontId="17" type="noConversion"/>
  </si>
  <si>
    <t>Product 2</t>
    <phoneticPr fontId="17" type="noConversion"/>
  </si>
  <si>
    <t>Product 3</t>
    <phoneticPr fontId="17" type="noConversion"/>
  </si>
  <si>
    <t>Product 4</t>
    <phoneticPr fontId="17" type="noConversion"/>
  </si>
  <si>
    <t>Here we estimate the units produced of Product 4</t>
    <phoneticPr fontId="17" type="noConversion"/>
  </si>
  <si>
    <t>Unities that can be elaborated with all the company resources focused on Product 4 for one day.</t>
    <phoneticPr fontId="17" type="noConversion"/>
  </si>
  <si>
    <r>
      <t>Stock purchase quantity</t>
    </r>
    <r>
      <rPr>
        <sz val="11"/>
        <color indexed="8"/>
        <rFont val="Times New Roman"/>
      </rPr>
      <t>:</t>
    </r>
    <r>
      <rPr>
        <sz val="11"/>
        <color indexed="12"/>
        <rFont val="Times New Roman"/>
      </rPr>
      <t xml:space="preserve"> </t>
    </r>
    <r>
      <rPr>
        <sz val="11"/>
        <color indexed="8"/>
        <rFont val="Times New Roman"/>
      </rPr>
      <t>Stock that would be necessary to produce exclusively Product 4 for one day.</t>
    </r>
    <phoneticPr fontId="17" type="noConversion"/>
  </si>
  <si>
    <r>
      <t xml:space="preserve">The </t>
    </r>
    <r>
      <rPr>
        <b/>
        <i/>
        <sz val="11"/>
        <color indexed="48"/>
        <rFont val="Times New Roman"/>
      </rPr>
      <t>costs are linked to the 1st base month</t>
    </r>
    <r>
      <rPr>
        <i/>
        <sz val="11"/>
        <color indexed="8"/>
        <rFont val="Times New Roman"/>
      </rPr>
      <t xml:space="preserve"> (Business Forecast Tab).</t>
    </r>
    <r>
      <rPr>
        <b/>
        <i/>
        <sz val="11"/>
        <color indexed="8"/>
        <rFont val="Times New Roman"/>
      </rPr>
      <t xml:space="preserve"> The best calculation is alway that based on real collected data </t>
    </r>
    <r>
      <rPr>
        <i/>
        <sz val="11"/>
        <color indexed="8"/>
        <rFont val="Times New Roman"/>
      </rPr>
      <t>(one real month, for example).</t>
    </r>
    <phoneticPr fontId="17" type="noConversion"/>
  </si>
  <si>
    <t>Transportation Cost</t>
    <phoneticPr fontId="17" type="noConversion"/>
  </si>
  <si>
    <t>Commision</t>
    <phoneticPr fontId="17" type="noConversion"/>
  </si>
  <si>
    <t>Gross Margin:</t>
    <phoneticPr fontId="17" type="noConversion"/>
  </si>
  <si>
    <t>PRODUCT 2</t>
    <phoneticPr fontId="17" type="noConversion"/>
  </si>
  <si>
    <t>Raw material 4</t>
    <phoneticPr fontId="17" type="noConversion"/>
  </si>
  <si>
    <t>/total cost</t>
    <phoneticPr fontId="17" type="noConversion"/>
  </si>
  <si>
    <t>PRODUCT 3</t>
    <phoneticPr fontId="17" type="noConversion"/>
  </si>
  <si>
    <t>Raw material 2</t>
    <phoneticPr fontId="17" type="noConversion"/>
  </si>
  <si>
    <t>Raw material 3</t>
    <phoneticPr fontId="17" type="noConversion"/>
  </si>
  <si>
    <t>Raw material 5</t>
    <phoneticPr fontId="17" type="noConversion"/>
  </si>
  <si>
    <t>PRODUCT 4</t>
    <phoneticPr fontId="17" type="noConversion"/>
  </si>
  <si>
    <t>Raw material 6</t>
    <phoneticPr fontId="17" type="noConversion"/>
  </si>
  <si>
    <r>
      <t>We recommend to consider these factors common to all the products in a basic analysis, although they vary in each Product</t>
    </r>
    <r>
      <rPr>
        <sz val="11"/>
        <color indexed="8"/>
        <rFont val="Times New Roman"/>
      </rPr>
      <t xml:space="preserve"> (some of them consume more energy, other require more time… even for being sold…</t>
    </r>
    <phoneticPr fontId="17" type="noConversion"/>
  </si>
  <si>
    <t>Here we estimate the units produced of Product 2</t>
    <phoneticPr fontId="17" type="noConversion"/>
  </si>
  <si>
    <t>Unities that can be elaborated with all the company resources focused on Product 2 for one day.</t>
    <phoneticPr fontId="17" type="noConversion"/>
  </si>
  <si>
    <r>
      <t>Stock purchase quantity</t>
    </r>
    <r>
      <rPr>
        <sz val="11"/>
        <color indexed="8"/>
        <rFont val="Times New Roman"/>
      </rPr>
      <t>:</t>
    </r>
    <r>
      <rPr>
        <sz val="11"/>
        <color indexed="12"/>
        <rFont val="Times New Roman"/>
      </rPr>
      <t xml:space="preserve"> </t>
    </r>
    <r>
      <rPr>
        <sz val="11"/>
        <color indexed="8"/>
        <rFont val="Times New Roman"/>
      </rPr>
      <t>Stock that would be necessary to produce exclusively Product 2 for one day.</t>
    </r>
    <phoneticPr fontId="17" type="noConversion"/>
  </si>
  <si>
    <t>Here we estimate the units produced of Product 3</t>
    <phoneticPr fontId="17" type="noConversion"/>
  </si>
  <si>
    <t>Unities that can be elaborated with all the company resources focused on Product 3 for one day.</t>
    <phoneticPr fontId="17" type="noConversion"/>
  </si>
  <si>
    <r>
      <t>Stock purchase quantity</t>
    </r>
    <r>
      <rPr>
        <sz val="11"/>
        <color indexed="8"/>
        <rFont val="Times New Roman"/>
      </rPr>
      <t>:</t>
    </r>
    <r>
      <rPr>
        <sz val="11"/>
        <color indexed="12"/>
        <rFont val="Times New Roman"/>
      </rPr>
      <t xml:space="preserve"> </t>
    </r>
    <r>
      <rPr>
        <sz val="11"/>
        <color indexed="8"/>
        <rFont val="Times New Roman"/>
      </rPr>
      <t>Stock that would be necessary to produce exclusively Product 3 for one day.</t>
    </r>
    <phoneticPr fontId="17" type="noConversion"/>
  </si>
  <si>
    <t>IMPORTANT CONSIDERATIONS</t>
    <phoneticPr fontId="17" type="noConversion"/>
  </si>
  <si>
    <t>*Note that some costs we included in the Cost per Product Analysis, are not linked in the Business Forecast, because they are not expected to increase with the Revenues (the Fixed Costs) as the Salaries, rent, Internet… So they are merely descriptive.</t>
    <phoneticPr fontId="17" type="noConversion"/>
  </si>
  <si>
    <t>In the Business Forecast, we placed the reference Data (first month) useful for knowing the Energy, Rental, Internet, Salaries…</t>
    <phoneticPr fontId="17" type="noConversion"/>
  </si>
  <si>
    <t>Then added the Transportation Costs.</t>
    <phoneticPr fontId="17" type="noConversion"/>
  </si>
  <si>
    <t>We linked the Business Forecast Revenues and Manufacturing Costs with that of the disaggregated analysis.</t>
    <phoneticPr fontId="17" type="noConversion"/>
  </si>
  <si>
    <t>Establish the Projections in the Business Forecast Tab, with costs and Revenues linked to the Cost Per Product and Client Tabs.</t>
    <phoneticPr fontId="17" type="noConversion"/>
  </si>
  <si>
    <t>Units sold</t>
    <phoneticPr fontId="17" type="noConversion"/>
  </si>
  <si>
    <t>We disaggregated the Costs per Client.</t>
    <phoneticPr fontId="17" type="noConversion"/>
  </si>
  <si>
    <t>One month would be the best (the more, the better)</t>
    <phoneticPr fontId="17" type="noConversion"/>
  </si>
  <si>
    <t>Check the more precise results and Margins' Evolution.</t>
    <phoneticPr fontId="17" type="noConversion"/>
  </si>
  <si>
    <t>How We Have developed this Calculation Data.</t>
    <phoneticPr fontId="17" type="noConversion"/>
  </si>
  <si>
    <t>We disaggregated the Costs per product as you can see in the Cost per Product tab.</t>
    <phoneticPr fontId="17" type="noConversion"/>
  </si>
  <si>
    <t>Units</t>
    <phoneticPr fontId="17" type="noConversion"/>
  </si>
  <si>
    <t>Overall Commission</t>
    <phoneticPr fontId="17" type="noConversion"/>
  </si>
  <si>
    <r>
      <t>*</t>
    </r>
    <r>
      <rPr>
        <sz val="11"/>
        <color indexed="8"/>
        <rFont val="Times New Roman"/>
      </rPr>
      <t xml:space="preserve"> Although you would not usually send a full shipment of just product 1, 2 or 3… </t>
    </r>
    <r>
      <rPr>
        <b/>
        <sz val="11"/>
        <color indexed="48"/>
        <rFont val="Times New Roman"/>
      </rPr>
      <t>You have to use the cost it would be with a full shipment for each client (and product)</t>
    </r>
    <r>
      <rPr>
        <sz val="11"/>
        <color indexed="8"/>
        <rFont val="Times New Roman"/>
      </rPr>
      <t xml:space="preserve"> to have the same assessment conditions for all the products so you can judge better the profitability of each product. </t>
    </r>
    <r>
      <rPr>
        <sz val="11"/>
        <color indexed="10"/>
        <rFont val="Times New Roman"/>
      </rPr>
      <t>Imagine You have a product as big as an Elefant and other as small as an ant. You should judge the price of a full shipment, that would be just one elephant and millions of ants (not an empty Truck with just one ant).</t>
    </r>
    <phoneticPr fontId="17" type="noConversion"/>
  </si>
  <si>
    <t>Client 1</t>
    <phoneticPr fontId="17" type="noConversion"/>
  </si>
  <si>
    <t>Client 2</t>
    <phoneticPr fontId="17" type="noConversion"/>
  </si>
  <si>
    <t>Client 3</t>
    <phoneticPr fontId="17" type="noConversion"/>
  </si>
  <si>
    <t>Client 4</t>
    <phoneticPr fontId="17" type="noConversion"/>
  </si>
  <si>
    <t>Client 5</t>
    <phoneticPr fontId="17" type="noConversion"/>
  </si>
  <si>
    <r>
      <t xml:space="preserve">Cost per Product Calculation. </t>
    </r>
    <r>
      <rPr>
        <b/>
        <sz val="11"/>
        <color indexed="44"/>
        <rFont val="Times New Roman"/>
      </rPr>
      <t>We based the calculations in the real data from the first month.</t>
    </r>
    <phoneticPr fontId="17" type="noConversion"/>
  </si>
  <si>
    <t>Cost and Margin Per Client</t>
    <phoneticPr fontId="17" type="noConversion"/>
  </si>
  <si>
    <t>IMPORTANT</t>
    <phoneticPr fontId="17" type="noConversion"/>
  </si>
  <si>
    <t>Product 2</t>
    <phoneticPr fontId="17" type="noConversion"/>
  </si>
  <si>
    <t>Cost per Unit</t>
    <phoneticPr fontId="17" type="noConversion"/>
  </si>
</sst>
</file>

<file path=xl/styles.xml><?xml version="1.0" encoding="utf-8"?>
<styleSheet xmlns="http://schemas.openxmlformats.org/spreadsheetml/2006/main">
  <numFmts count="10">
    <numFmt numFmtId="164" formatCode="&quot; &quot;#,##0&quot; &quot;;&quot; (&quot;#,##0&quot;)&quot;;&quot; -&quot;00&quot; &quot;;&quot; &quot;@&quot; &quot;"/>
    <numFmt numFmtId="165" formatCode="[$-C0A]General"/>
    <numFmt numFmtId="166" formatCode="&quot; &quot;#,##0.00&quot; &quot;[$€-C0A]&quot; &quot;;&quot;-&quot;#,##0.00&quot; &quot;[$€-C0A]&quot; &quot;;&quot; -&quot;00&quot; &quot;[$€-C0A]&quot; &quot;;&quot; &quot;@&quot; &quot;"/>
    <numFmt numFmtId="167" formatCode="&quot; &quot;#,##0.00&quot;   &quot;;&quot;-&quot;#,##0.00&quot;   &quot;;&quot; -&quot;00&quot;   &quot;;&quot; &quot;@&quot; &quot;"/>
    <numFmt numFmtId="168" formatCode="#,##0.0&quot;€&quot;;[Red]#,##0.0&quot;€&quot;"/>
    <numFmt numFmtId="169" formatCode="#,##0&quot;€&quot;;[Red]#,##0&quot;€&quot;"/>
    <numFmt numFmtId="170" formatCode="0.00%"/>
    <numFmt numFmtId="171" formatCode="0.0%"/>
    <numFmt numFmtId="173" formatCode="0.0"/>
    <numFmt numFmtId="175" formatCode="0"/>
  </numFmts>
  <fonts count="52">
    <font>
      <sz val="11"/>
      <color indexed="8"/>
      <name val="Arial"/>
      <family val="2"/>
    </font>
    <font>
      <sz val="11"/>
      <color indexed="8"/>
      <name val="Arial"/>
      <family val="2"/>
    </font>
    <font>
      <sz val="11"/>
      <color indexed="10"/>
      <name val="Arial"/>
    </font>
    <font>
      <b/>
      <sz val="11"/>
      <color indexed="10"/>
      <name val="Arial"/>
      <family val="2"/>
    </font>
    <font>
      <b/>
      <sz val="11"/>
      <color indexed="8"/>
      <name val="Arial"/>
      <family val="2"/>
    </font>
    <font>
      <sz val="12"/>
      <color indexed="8"/>
      <name val="Calibri1"/>
    </font>
    <font>
      <sz val="11"/>
      <color indexed="8"/>
      <name val="Calibri"/>
      <family val="2"/>
    </font>
    <font>
      <b/>
      <i/>
      <sz val="16"/>
      <color indexed="8"/>
      <name val="Arial"/>
      <family val="2"/>
    </font>
    <font>
      <sz val="10"/>
      <color indexed="8"/>
      <name val="Verdana"/>
    </font>
    <font>
      <sz val="10"/>
      <color indexed="8"/>
      <name val="Arial"/>
    </font>
    <font>
      <b/>
      <i/>
      <u/>
      <sz val="11"/>
      <color indexed="8"/>
      <name val="Arial"/>
      <family val="2"/>
    </font>
    <font>
      <b/>
      <sz val="10"/>
      <color indexed="10"/>
      <name val="Arial"/>
      <family val="2"/>
    </font>
    <font>
      <b/>
      <sz val="8"/>
      <color indexed="8"/>
      <name val="Arial"/>
      <family val="2"/>
    </font>
    <font>
      <b/>
      <sz val="10"/>
      <color indexed="9"/>
      <name val="Arial"/>
      <family val="2"/>
    </font>
    <font>
      <b/>
      <sz val="10"/>
      <color indexed="62"/>
      <name val="Times New Roman"/>
      <family val="1"/>
    </font>
    <font>
      <sz val="10"/>
      <color indexed="62"/>
      <name val="Times New Roman"/>
      <family val="1"/>
    </font>
    <font>
      <b/>
      <sz val="10"/>
      <color indexed="8"/>
      <name val="Arial"/>
      <family val="2"/>
    </font>
    <font>
      <sz val="8"/>
      <name val="Verdana"/>
    </font>
    <font>
      <i/>
      <sz val="10"/>
      <color indexed="62"/>
      <name val="Times New Roman"/>
    </font>
    <font>
      <b/>
      <sz val="10"/>
      <color indexed="8"/>
      <name val="Times New Roman"/>
    </font>
    <font>
      <b/>
      <sz val="10"/>
      <color indexed="9"/>
      <name val="Times New Roman"/>
    </font>
    <font>
      <sz val="10"/>
      <color indexed="9"/>
      <name val="Times New Roman"/>
      <family val="1"/>
    </font>
    <font>
      <sz val="9"/>
      <color indexed="81"/>
      <name val="Arial"/>
      <family val="2"/>
    </font>
    <font>
      <i/>
      <sz val="9"/>
      <color indexed="9"/>
      <name val="Arial"/>
    </font>
    <font>
      <i/>
      <sz val="9"/>
      <color indexed="12"/>
      <name val="Arial"/>
    </font>
    <font>
      <b/>
      <i/>
      <sz val="9"/>
      <color indexed="12"/>
      <name val="Arial"/>
    </font>
    <font>
      <b/>
      <i/>
      <sz val="9"/>
      <color indexed="16"/>
      <name val="Arial"/>
    </font>
    <font>
      <b/>
      <sz val="9"/>
      <color indexed="81"/>
      <name val="Arial"/>
      <family val="2"/>
    </font>
    <font>
      <b/>
      <sz val="9"/>
      <color indexed="48"/>
      <name val="Arial"/>
    </font>
    <font>
      <b/>
      <sz val="9"/>
      <color indexed="10"/>
      <name val="Arial"/>
    </font>
    <font>
      <sz val="11"/>
      <color indexed="8"/>
      <name val="Times New Roman"/>
    </font>
    <font>
      <b/>
      <sz val="11"/>
      <color indexed="8"/>
      <name val="Times New Roman"/>
    </font>
    <font>
      <b/>
      <sz val="11"/>
      <color indexed="10"/>
      <name val="Times New Roman"/>
    </font>
    <font>
      <sz val="11"/>
      <color indexed="12"/>
      <name val="Times New Roman"/>
    </font>
    <font>
      <b/>
      <sz val="11"/>
      <color indexed="12"/>
      <name val="Times New Roman"/>
    </font>
    <font>
      <sz val="11"/>
      <color indexed="9"/>
      <name val="Times New Roman"/>
    </font>
    <font>
      <i/>
      <sz val="11"/>
      <color indexed="8"/>
      <name val="Times New Roman"/>
    </font>
    <font>
      <i/>
      <sz val="11"/>
      <color indexed="8"/>
      <name val="Arial"/>
      <family val="2"/>
    </font>
    <font>
      <i/>
      <sz val="11"/>
      <color indexed="12"/>
      <name val="Times New Roman"/>
    </font>
    <font>
      <i/>
      <sz val="10"/>
      <color indexed="8"/>
      <name val="Times New Roman"/>
    </font>
    <font>
      <i/>
      <sz val="10"/>
      <color indexed="9"/>
      <name val="Times New Roman"/>
    </font>
    <font>
      <sz val="11"/>
      <color indexed="23"/>
      <name val="Times New Roman"/>
    </font>
    <font>
      <b/>
      <sz val="11"/>
      <color indexed="9"/>
      <name val="Times New Roman"/>
    </font>
    <font>
      <sz val="11"/>
      <color indexed="10"/>
      <name val="Times New Roman"/>
    </font>
    <font>
      <b/>
      <i/>
      <sz val="11"/>
      <color indexed="8"/>
      <name val="Times New Roman"/>
    </font>
    <font>
      <b/>
      <i/>
      <sz val="11"/>
      <color indexed="48"/>
      <name val="Times New Roman"/>
    </font>
    <font>
      <i/>
      <sz val="10"/>
      <color indexed="23"/>
      <name val="Times New Roman"/>
    </font>
    <font>
      <b/>
      <sz val="11"/>
      <color indexed="48"/>
      <name val="Times New Roman"/>
    </font>
    <font>
      <b/>
      <sz val="11"/>
      <color indexed="44"/>
      <name val="Times New Roman"/>
    </font>
    <font>
      <sz val="11"/>
      <color indexed="9"/>
      <name val="Arial"/>
      <family val="2"/>
    </font>
    <font>
      <sz val="11"/>
      <color indexed="48"/>
      <name val="Times New Roman"/>
    </font>
    <font>
      <i/>
      <sz val="9"/>
      <color indexed="18"/>
      <name val="Arial"/>
    </font>
  </fonts>
  <fills count="17">
    <fill>
      <patternFill patternType="none"/>
    </fill>
    <fill>
      <patternFill patternType="gray125"/>
    </fill>
    <fill>
      <patternFill patternType="solid">
        <fgColor rgb="FFFFFF99"/>
        <bgColor rgb="FFFFFF99"/>
      </patternFill>
    </fill>
    <fill>
      <patternFill patternType="solid">
        <fgColor indexed="43"/>
        <bgColor indexed="43"/>
      </patternFill>
    </fill>
    <fill>
      <patternFill patternType="solid">
        <fgColor indexed="22"/>
        <bgColor indexed="43"/>
      </patternFill>
    </fill>
    <fill>
      <patternFill patternType="solid">
        <fgColor indexed="8"/>
        <bgColor indexed="43"/>
      </patternFill>
    </fill>
    <fill>
      <patternFill patternType="solid">
        <fgColor indexed="42"/>
        <bgColor indexed="43"/>
      </patternFill>
    </fill>
    <fill>
      <patternFill patternType="solid">
        <fgColor indexed="18"/>
        <bgColor indexed="8"/>
      </patternFill>
    </fill>
    <fill>
      <patternFill patternType="solid">
        <fgColor indexed="18"/>
        <bgColor indexed="64"/>
      </patternFill>
    </fill>
    <fill>
      <patternFill patternType="solid">
        <fgColor indexed="8"/>
        <bgColor indexed="64"/>
      </patternFill>
    </fill>
    <fill>
      <patternFill patternType="solid">
        <fgColor indexed="41"/>
        <bgColor indexed="43"/>
      </patternFill>
    </fill>
    <fill>
      <patternFill patternType="solid">
        <fgColor indexed="43"/>
        <bgColor indexed="64"/>
      </patternFill>
    </fill>
    <fill>
      <patternFill patternType="solid">
        <fgColor indexed="42"/>
        <bgColor indexed="64"/>
      </patternFill>
    </fill>
    <fill>
      <patternFill patternType="solid">
        <fgColor indexed="1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s>
  <borders count="96">
    <border>
      <left/>
      <right/>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diagonal/>
    </border>
    <border>
      <left/>
      <right/>
      <top style="thin">
        <color rgb="FF000000"/>
      </top>
      <bottom/>
      <diagonal/>
    </border>
    <border>
      <left style="thin">
        <color rgb="FF000000"/>
      </left>
      <right/>
      <top style="double">
        <color rgb="FF000000"/>
      </top>
      <bottom/>
      <diagonal/>
    </border>
    <border>
      <left/>
      <right/>
      <top style="double">
        <color rgb="FF000000"/>
      </top>
      <bottom/>
      <diagonal/>
    </border>
    <border>
      <left/>
      <right/>
      <top/>
      <bottom style="thin">
        <color indexed="8"/>
      </bottom>
      <diagonal/>
    </border>
    <border>
      <left/>
      <right/>
      <top style="thin">
        <color indexed="8"/>
      </top>
      <bottom style="hair">
        <color indexed="8"/>
      </bottom>
      <diagonal/>
    </border>
    <border>
      <left/>
      <right/>
      <top style="thin">
        <color indexed="64"/>
      </top>
      <bottom style="double">
        <color indexed="64"/>
      </bottom>
      <diagonal/>
    </border>
    <border>
      <left/>
      <right/>
      <top style="thin">
        <color indexed="64"/>
      </top>
      <bottom style="double">
        <color indexed="8"/>
      </bottom>
      <diagonal/>
    </border>
    <border>
      <left style="thin">
        <color indexed="64"/>
      </left>
      <right/>
      <top/>
      <bottom/>
      <diagonal/>
    </border>
    <border>
      <left style="thin">
        <color indexed="8"/>
      </left>
      <right/>
      <top/>
      <bottom/>
      <diagonal/>
    </border>
    <border>
      <left/>
      <right style="thin">
        <color indexed="8"/>
      </right>
      <top/>
      <bottom/>
      <diagonal/>
    </border>
    <border>
      <left style="thin">
        <color indexed="64"/>
      </left>
      <right/>
      <top/>
      <bottom style="thin">
        <color indexed="8"/>
      </bottom>
      <diagonal/>
    </border>
    <border>
      <left/>
      <right style="thin">
        <color indexed="8"/>
      </right>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hair">
        <color indexed="8"/>
      </bottom>
      <diagonal/>
    </border>
    <border>
      <left style="thin">
        <color indexed="64"/>
      </left>
      <right/>
      <top style="thin">
        <color indexed="8"/>
      </top>
      <bottom/>
      <diagonal/>
    </border>
    <border>
      <left style="thin">
        <color indexed="64"/>
      </left>
      <right/>
      <top style="double">
        <color indexed="8"/>
      </top>
      <bottom/>
      <diagonal/>
    </border>
    <border>
      <left style="thin">
        <color indexed="64"/>
      </left>
      <right/>
      <top style="thin">
        <color indexed="64"/>
      </top>
      <bottom style="double">
        <color indexed="64"/>
      </bottom>
      <diagonal/>
    </border>
    <border>
      <left style="thin">
        <color indexed="64"/>
      </left>
      <right/>
      <top style="thin">
        <color indexed="64"/>
      </top>
      <bottom style="double">
        <color indexed="8"/>
      </bottom>
      <diagonal/>
    </border>
    <border>
      <left/>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8"/>
      </left>
      <right/>
      <top/>
      <bottom style="thin">
        <color indexed="64"/>
      </bottom>
      <diagonal/>
    </border>
    <border>
      <left/>
      <right style="thin">
        <color indexed="64"/>
      </right>
      <top/>
      <bottom style="thin">
        <color indexed="64"/>
      </bottom>
      <diagonal/>
    </border>
    <border>
      <left style="thin">
        <color indexed="8"/>
      </left>
      <right/>
      <top/>
      <bottom style="thin">
        <color indexed="8"/>
      </bottom>
      <diagonal/>
    </border>
    <border>
      <left style="thin">
        <color indexed="8"/>
      </left>
      <right/>
      <top style="thin">
        <color indexed="8"/>
      </top>
      <bottom style="thin">
        <color indexed="8"/>
      </bottom>
      <diagonal/>
    </border>
    <border>
      <left/>
      <right/>
      <top style="thin">
        <color indexed="8"/>
      </top>
      <bottom/>
      <diagonal/>
    </border>
    <border>
      <left style="double">
        <color indexed="64"/>
      </left>
      <right/>
      <top/>
      <bottom/>
      <diagonal/>
    </border>
    <border>
      <left/>
      <right style="thin">
        <color indexed="64"/>
      </right>
      <top/>
      <bottom/>
      <diagonal/>
    </border>
    <border>
      <left style="double">
        <color indexed="64"/>
      </left>
      <right/>
      <top style="thin">
        <color indexed="64"/>
      </top>
      <bottom/>
      <diagonal/>
    </border>
    <border>
      <left/>
      <right/>
      <top/>
      <bottom style="thin">
        <color indexed="64"/>
      </bottom>
      <diagonal/>
    </border>
    <border>
      <left style="double">
        <color indexed="64"/>
      </left>
      <right/>
      <top style="thin">
        <color indexed="8"/>
      </top>
      <bottom style="thin">
        <color indexed="8"/>
      </bottom>
      <diagonal/>
    </border>
    <border>
      <left/>
      <right style="thin">
        <color indexed="64"/>
      </right>
      <top style="thin">
        <color indexed="8"/>
      </top>
      <bottom style="thin">
        <color indexed="8"/>
      </bottom>
      <diagonal/>
    </border>
    <border>
      <left style="double">
        <color indexed="64"/>
      </left>
      <right/>
      <top style="thin">
        <color indexed="8"/>
      </top>
      <bottom/>
      <diagonal/>
    </border>
    <border>
      <left/>
      <right style="thin">
        <color indexed="64"/>
      </right>
      <top style="thin">
        <color indexed="8"/>
      </top>
      <bottom/>
      <diagonal/>
    </border>
    <border>
      <left style="double">
        <color indexed="64"/>
      </left>
      <right/>
      <top style="thin">
        <color indexed="64"/>
      </top>
      <bottom style="double">
        <color indexed="8"/>
      </bottom>
      <diagonal/>
    </border>
    <border>
      <left/>
      <right style="thin">
        <color indexed="64"/>
      </right>
      <top style="thin">
        <color indexed="64"/>
      </top>
      <bottom style="double">
        <color indexed="8"/>
      </bottom>
      <diagonal/>
    </border>
    <border>
      <left style="double">
        <color indexed="64"/>
      </left>
      <right/>
      <top/>
      <bottom style="thin">
        <color indexed="8"/>
      </bottom>
      <diagonal/>
    </border>
    <border>
      <left style="double">
        <color indexed="64"/>
      </left>
      <right/>
      <top style="double">
        <color indexed="8"/>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style="double">
        <color indexed="64"/>
      </left>
      <right/>
      <top/>
      <bottom style="hair">
        <color indexed="64"/>
      </bottom>
      <diagonal/>
    </border>
    <border>
      <left/>
      <right style="thin">
        <color indexed="8"/>
      </right>
      <top/>
      <bottom style="hair">
        <color indexed="64"/>
      </bottom>
      <diagonal/>
    </border>
    <border>
      <left style="thin">
        <color indexed="8"/>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right style="thin">
        <color indexed="8"/>
      </right>
      <top style="hair">
        <color indexed="64"/>
      </top>
      <bottom style="hair">
        <color indexed="64"/>
      </bottom>
      <diagonal/>
    </border>
    <border>
      <left style="thin">
        <color indexed="8"/>
      </left>
      <right/>
      <top style="hair">
        <color indexed="64"/>
      </top>
      <bottom style="hair">
        <color indexed="64"/>
      </bottom>
      <diagonal/>
    </border>
    <border>
      <left/>
      <right style="thin">
        <color indexed="64"/>
      </right>
      <top style="hair">
        <color indexed="64"/>
      </top>
      <bottom style="hair">
        <color indexed="64"/>
      </bottom>
      <diagonal/>
    </border>
    <border>
      <left/>
      <right/>
      <top style="double">
        <color indexed="8"/>
      </top>
      <bottom/>
      <diagonal/>
    </border>
    <border>
      <left/>
      <right style="thin">
        <color indexed="64"/>
      </right>
      <top style="double">
        <color indexed="8"/>
      </top>
      <bottom/>
      <diagonal/>
    </border>
    <border>
      <left/>
      <right style="thin">
        <color indexed="8"/>
      </right>
      <top style="thin">
        <color indexed="8"/>
      </top>
      <bottom/>
      <diagonal/>
    </border>
    <border>
      <left style="hair">
        <color indexed="64"/>
      </left>
      <right style="thin">
        <color indexed="64"/>
      </right>
      <top style="hair">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indexed="64"/>
      </left>
      <right/>
      <top style="hair">
        <color indexed="64"/>
      </top>
      <bottom style="thin">
        <color indexed="64"/>
      </bottom>
      <diagonal/>
    </border>
    <border>
      <left/>
      <right style="thin">
        <color indexed="8"/>
      </right>
      <top style="hair">
        <color indexed="64"/>
      </top>
      <bottom style="thin">
        <color indexed="64"/>
      </bottom>
      <diagonal/>
    </border>
    <border>
      <left style="thin">
        <color indexed="8"/>
      </left>
      <right/>
      <top style="hair">
        <color indexed="64"/>
      </top>
      <bottom style="thin">
        <color indexed="64"/>
      </bottom>
      <diagonal/>
    </border>
    <border>
      <left/>
      <right style="thin">
        <color indexed="64"/>
      </right>
      <top style="hair">
        <color indexed="64"/>
      </top>
      <bottom style="thin">
        <color indexed="64"/>
      </bottom>
      <diagonal/>
    </border>
  </borders>
  <cellStyleXfs count="19">
    <xf numFmtId="0" fontId="0" fillId="0" borderId="0"/>
    <xf numFmtId="167"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 fillId="0" borderId="0" applyNumberFormat="0" applyFont="0" applyFill="0" applyBorder="0" applyAlignment="0" applyProtection="0"/>
    <xf numFmtId="165" fontId="5" fillId="0" borderId="0" applyBorder="0" applyProtection="0"/>
    <xf numFmtId="0" fontId="6" fillId="0" borderId="0" applyNumberFormat="0" applyBorder="0" applyProtection="0"/>
    <xf numFmtId="0" fontId="7" fillId="0" borderId="0" applyNumberFormat="0" applyBorder="0" applyProtection="0">
      <alignment horizontal="center"/>
    </xf>
    <xf numFmtId="0" fontId="7" fillId="0" borderId="0" applyNumberFormat="0" applyBorder="0" applyProtection="0">
      <alignment horizontal="center" textRotation="90"/>
    </xf>
    <xf numFmtId="166" fontId="1" fillId="0" borderId="0" applyFont="0" applyFill="0" applyBorder="0" applyAlignment="0" applyProtection="0"/>
    <xf numFmtId="0" fontId="8" fillId="0" borderId="0" applyNumberFormat="0" applyBorder="0" applyProtection="0"/>
    <xf numFmtId="0" fontId="9" fillId="0" borderId="0" applyNumberFormat="0" applyBorder="0" applyProtection="0"/>
    <xf numFmtId="0" fontId="1" fillId="0" borderId="0" applyNumberFormat="0" applyFont="0" applyBorder="0" applyProtection="0"/>
    <xf numFmtId="0" fontId="9" fillId="0" borderId="0" applyNumberFormat="0" applyBorder="0" applyProtection="0"/>
    <xf numFmtId="0" fontId="10" fillId="0" borderId="0" applyNumberFormat="0" applyBorder="0" applyProtection="0"/>
    <xf numFmtId="0" fontId="10" fillId="0" borderId="0" applyNumberFormat="0" applyBorder="0" applyProtection="0"/>
  </cellStyleXfs>
  <cellXfs count="330">
    <xf numFmtId="0" fontId="0" fillId="0" borderId="0" xfId="0"/>
    <xf numFmtId="0" fontId="9" fillId="0" borderId="0" xfId="14" applyFont="1" applyFill="1" applyAlignment="1"/>
    <xf numFmtId="164" fontId="14" fillId="2" borderId="2" xfId="16" applyNumberFormat="1" applyFont="1" applyFill="1" applyBorder="1" applyAlignment="1"/>
    <xf numFmtId="164" fontId="15" fillId="2" borderId="1" xfId="16" applyNumberFormat="1" applyFont="1" applyFill="1" applyBorder="1" applyAlignment="1"/>
    <xf numFmtId="164" fontId="15" fillId="2" borderId="2" xfId="16" applyNumberFormat="1" applyFont="1" applyFill="1" applyBorder="1" applyAlignment="1"/>
    <xf numFmtId="164" fontId="15" fillId="2" borderId="5" xfId="16" applyNumberFormat="1" applyFont="1" applyFill="1" applyBorder="1" applyAlignment="1"/>
    <xf numFmtId="164" fontId="15" fillId="2" borderId="3" xfId="16" applyNumberFormat="1" applyFont="1" applyFill="1" applyBorder="1" applyAlignment="1"/>
    <xf numFmtId="164" fontId="15" fillId="2" borderId="6" xfId="16" applyNumberFormat="1" applyFont="1" applyFill="1" applyBorder="1" applyAlignment="1"/>
    <xf numFmtId="164" fontId="15" fillId="2" borderId="7" xfId="16" applyNumberFormat="1" applyFont="1" applyFill="1" applyBorder="1" applyAlignment="1"/>
    <xf numFmtId="164" fontId="9" fillId="0" borderId="0" xfId="14" applyNumberFormat="1" applyFont="1" applyFill="1" applyAlignment="1"/>
    <xf numFmtId="164" fontId="15" fillId="0" borderId="0" xfId="16" applyNumberFormat="1" applyFont="1" applyFill="1" applyAlignment="1"/>
    <xf numFmtId="0" fontId="9" fillId="2" borderId="0" xfId="14" applyFont="1" applyFill="1" applyBorder="1" applyAlignment="1"/>
    <xf numFmtId="164" fontId="14" fillId="3" borderId="9" xfId="16" applyNumberFormat="1" applyFont="1" applyFill="1" applyBorder="1" applyAlignment="1"/>
    <xf numFmtId="164" fontId="15" fillId="4" borderId="11" xfId="16" applyNumberFormat="1" applyFont="1" applyFill="1" applyBorder="1" applyAlignment="1"/>
    <xf numFmtId="164" fontId="15" fillId="4" borderId="10" xfId="16" applyNumberFormat="1" applyFont="1" applyFill="1" applyBorder="1" applyAlignment="1"/>
    <xf numFmtId="164" fontId="20" fillId="5" borderId="13" xfId="16" applyNumberFormat="1" applyFont="1" applyFill="1" applyBorder="1" applyAlignment="1"/>
    <xf numFmtId="164" fontId="20" fillId="5" borderId="0" xfId="16" applyNumberFormat="1" applyFont="1" applyFill="1" applyBorder="1" applyAlignment="1"/>
    <xf numFmtId="164" fontId="21" fillId="5" borderId="0" xfId="16" applyNumberFormat="1" applyFont="1" applyFill="1" applyBorder="1" applyAlignment="1"/>
    <xf numFmtId="164" fontId="15" fillId="4" borderId="13" xfId="16" applyNumberFormat="1" applyFont="1" applyFill="1" applyBorder="1" applyAlignment="1"/>
    <xf numFmtId="164" fontId="14" fillId="3" borderId="18" xfId="16" applyNumberFormat="1" applyFont="1" applyFill="1" applyBorder="1" applyAlignment="1"/>
    <xf numFmtId="164" fontId="15" fillId="3" borderId="12" xfId="16" applyNumberFormat="1" applyFont="1" applyFill="1" applyBorder="1" applyAlignment="1"/>
    <xf numFmtId="164" fontId="15" fillId="3" borderId="0" xfId="16" applyNumberFormat="1" applyFont="1" applyFill="1" applyBorder="1" applyAlignment="1"/>
    <xf numFmtId="164" fontId="15" fillId="3" borderId="19" xfId="16" applyNumberFormat="1" applyFont="1" applyFill="1" applyBorder="1" applyAlignment="1"/>
    <xf numFmtId="164" fontId="15" fillId="3" borderId="15" xfId="16" applyNumberFormat="1" applyFont="1" applyFill="1" applyBorder="1" applyAlignment="1"/>
    <xf numFmtId="164" fontId="14" fillId="3" borderId="12" xfId="16" applyNumberFormat="1" applyFont="1" applyFill="1" applyBorder="1" applyAlignment="1"/>
    <xf numFmtId="164" fontId="19" fillId="4" borderId="22" xfId="16" applyNumberFormat="1" applyFont="1" applyFill="1" applyBorder="1" applyAlignment="1"/>
    <xf numFmtId="164" fontId="15" fillId="3" borderId="20" xfId="16" applyNumberFormat="1" applyFont="1" applyFill="1" applyBorder="1" applyAlignment="1"/>
    <xf numFmtId="164" fontId="15" fillId="3" borderId="12" xfId="16" applyNumberFormat="1" applyFont="1" applyFill="1" applyBorder="1" applyAlignment="1">
      <alignment horizontal="left"/>
    </xf>
    <xf numFmtId="164" fontId="15" fillId="3" borderId="0" xfId="16" applyNumberFormat="1" applyFont="1" applyFill="1" applyBorder="1" applyAlignment="1">
      <alignment horizontal="left"/>
    </xf>
    <xf numFmtId="164" fontId="20" fillId="5" borderId="12" xfId="16" applyNumberFormat="1" applyFont="1" applyFill="1" applyBorder="1" applyAlignment="1"/>
    <xf numFmtId="164" fontId="18" fillId="3" borderId="12" xfId="16" applyNumberFormat="1" applyFont="1" applyFill="1" applyBorder="1" applyAlignment="1"/>
    <xf numFmtId="164" fontId="14" fillId="3" borderId="0" xfId="16" applyNumberFormat="1" applyFont="1" applyFill="1" applyBorder="1" applyAlignment="1"/>
    <xf numFmtId="164" fontId="19" fillId="4" borderId="21" xfId="16" applyNumberFormat="1" applyFont="1" applyFill="1" applyBorder="1" applyAlignment="1"/>
    <xf numFmtId="164" fontId="20" fillId="5" borderId="12" xfId="16" applyNumberFormat="1" applyFont="1" applyFill="1" applyBorder="1" applyAlignment="1">
      <alignment horizontal="left"/>
    </xf>
    <xf numFmtId="164" fontId="21" fillId="5" borderId="12" xfId="16" applyNumberFormat="1" applyFont="1" applyFill="1" applyBorder="1" applyAlignment="1"/>
    <xf numFmtId="164" fontId="21" fillId="5" borderId="0" xfId="16" applyNumberFormat="1" applyFont="1" applyFill="1" applyBorder="1" applyAlignment="1">
      <alignment horizontal="left"/>
    </xf>
    <xf numFmtId="10" fontId="23" fillId="5" borderId="0" xfId="14" applyNumberFormat="1" applyFont="1" applyFill="1" applyAlignment="1">
      <alignment horizontal="center"/>
    </xf>
    <xf numFmtId="10" fontId="24" fillId="2" borderId="5" xfId="14" applyNumberFormat="1" applyFont="1" applyFill="1" applyBorder="1" applyAlignment="1">
      <alignment horizontal="center"/>
    </xf>
    <xf numFmtId="10" fontId="24" fillId="2" borderId="4" xfId="14" applyNumberFormat="1" applyFont="1" applyFill="1" applyBorder="1" applyAlignment="1">
      <alignment horizontal="center"/>
    </xf>
    <xf numFmtId="10" fontId="24" fillId="2" borderId="0" xfId="14" applyNumberFormat="1" applyFont="1" applyFill="1" applyAlignment="1">
      <alignment horizontal="center"/>
    </xf>
    <xf numFmtId="10" fontId="25" fillId="2" borderId="0" xfId="14" applyNumberFormat="1" applyFont="1" applyFill="1" applyAlignment="1">
      <alignment horizontal="center"/>
    </xf>
    <xf numFmtId="10" fontId="24" fillId="4" borderId="10" xfId="14" applyNumberFormat="1" applyFont="1" applyFill="1" applyBorder="1" applyAlignment="1">
      <alignment horizontal="center"/>
    </xf>
    <xf numFmtId="10" fontId="25" fillId="5" borderId="0" xfId="14" applyNumberFormat="1" applyFont="1" applyFill="1" applyAlignment="1">
      <alignment horizontal="center"/>
    </xf>
    <xf numFmtId="0" fontId="12" fillId="0" borderId="0" xfId="14" applyFont="1" applyFill="1" applyBorder="1" applyAlignment="1">
      <alignment horizontal="left" vertical="top"/>
    </xf>
    <xf numFmtId="0" fontId="0" fillId="0" borderId="0" xfId="0" applyBorder="1" applyAlignment="1">
      <alignment vertical="top"/>
    </xf>
    <xf numFmtId="0" fontId="11" fillId="0" borderId="0" xfId="14" applyFont="1" applyFill="1" applyBorder="1" applyAlignment="1">
      <alignment horizontal="left" vertical="center" wrapText="1"/>
    </xf>
    <xf numFmtId="164" fontId="15" fillId="4" borderId="42" xfId="0" applyNumberFormat="1" applyFont="1" applyFill="1" applyBorder="1"/>
    <xf numFmtId="10" fontId="23" fillId="5" borderId="34" xfId="0" applyNumberFormat="1" applyFont="1" applyFill="1" applyBorder="1" applyAlignment="1">
      <alignment horizontal="center"/>
    </xf>
    <xf numFmtId="10" fontId="24" fillId="4" borderId="46" xfId="0" applyNumberFormat="1" applyFont="1" applyFill="1" applyBorder="1" applyAlignment="1">
      <alignment horizontal="center"/>
    </xf>
    <xf numFmtId="10" fontId="25" fillId="5" borderId="34" xfId="0" applyNumberFormat="1" applyFont="1" applyFill="1" applyBorder="1" applyAlignment="1">
      <alignment horizontal="center"/>
    </xf>
    <xf numFmtId="10" fontId="23" fillId="5" borderId="29" xfId="0" applyNumberFormat="1" applyFont="1" applyFill="1" applyBorder="1" applyAlignment="1">
      <alignment horizontal="center"/>
    </xf>
    <xf numFmtId="164" fontId="15" fillId="4" borderId="41" xfId="0" applyNumberFormat="1" applyFont="1" applyFill="1" applyBorder="1"/>
    <xf numFmtId="164" fontId="20" fillId="5" borderId="33" xfId="0" applyNumberFormat="1" applyFont="1" applyFill="1" applyBorder="1"/>
    <xf numFmtId="164" fontId="15" fillId="4" borderId="45" xfId="0" applyNumberFormat="1" applyFont="1" applyFill="1" applyBorder="1"/>
    <xf numFmtId="164" fontId="20" fillId="5" borderId="47" xfId="0" applyNumberFormat="1" applyFont="1" applyFill="1" applyBorder="1"/>
    <xf numFmtId="164" fontId="15" fillId="10" borderId="39" xfId="16" applyNumberFormat="1" applyFont="1" applyFill="1" applyBorder="1" applyAlignment="1"/>
    <xf numFmtId="164" fontId="15" fillId="10" borderId="33" xfId="16" applyNumberFormat="1" applyFont="1" applyFill="1" applyBorder="1" applyAlignment="1"/>
    <xf numFmtId="164" fontId="15" fillId="10" borderId="43" xfId="16" applyNumberFormat="1" applyFont="1" applyFill="1" applyBorder="1" applyAlignment="1"/>
    <xf numFmtId="164" fontId="14" fillId="10" borderId="33" xfId="16" applyNumberFormat="1" applyFont="1" applyFill="1" applyBorder="1" applyAlignment="1"/>
    <xf numFmtId="164" fontId="15" fillId="10" borderId="44" xfId="16" applyNumberFormat="1" applyFont="1" applyFill="1" applyBorder="1" applyAlignment="1"/>
    <xf numFmtId="164" fontId="15" fillId="6" borderId="33" xfId="0" applyNumberFormat="1" applyFont="1" applyFill="1" applyBorder="1"/>
    <xf numFmtId="10" fontId="24" fillId="6" borderId="34" xfId="0" applyNumberFormat="1" applyFont="1" applyFill="1" applyBorder="1" applyAlignment="1">
      <alignment horizontal="center"/>
    </xf>
    <xf numFmtId="164" fontId="15" fillId="6" borderId="39" xfId="16" applyNumberFormat="1" applyFont="1" applyFill="1" applyBorder="1" applyAlignment="1"/>
    <xf numFmtId="10" fontId="24" fillId="6" borderId="40" xfId="0" applyNumberFormat="1" applyFont="1" applyFill="1" applyBorder="1" applyAlignment="1">
      <alignment horizontal="center"/>
    </xf>
    <xf numFmtId="164" fontId="15" fillId="6" borderId="33" xfId="16" applyNumberFormat="1" applyFont="1" applyFill="1" applyBorder="1" applyAlignment="1"/>
    <xf numFmtId="164" fontId="15" fillId="6" borderId="44" xfId="16" applyNumberFormat="1" applyFont="1" applyFill="1" applyBorder="1" applyAlignment="1"/>
    <xf numFmtId="10" fontId="25" fillId="6" borderId="34" xfId="0" applyNumberFormat="1" applyFont="1" applyFill="1" applyBorder="1" applyAlignment="1">
      <alignment horizontal="center"/>
    </xf>
    <xf numFmtId="164" fontId="14" fillId="6" borderId="33" xfId="0" applyNumberFormat="1" applyFont="1" applyFill="1" applyBorder="1"/>
    <xf numFmtId="164" fontId="20" fillId="5" borderId="17" xfId="16" applyNumberFormat="1" applyFont="1" applyFill="1" applyBorder="1" applyAlignment="1"/>
    <xf numFmtId="164" fontId="21" fillId="5" borderId="23" xfId="16" applyNumberFormat="1" applyFont="1" applyFill="1" applyBorder="1" applyAlignment="1"/>
    <xf numFmtId="164" fontId="20" fillId="5" borderId="31" xfId="16" applyNumberFormat="1" applyFont="1" applyFill="1" applyBorder="1" applyAlignment="1"/>
    <xf numFmtId="10" fontId="23" fillId="5" borderId="23" xfId="14" applyNumberFormat="1" applyFont="1" applyFill="1" applyBorder="1" applyAlignment="1">
      <alignment horizontal="center"/>
    </xf>
    <xf numFmtId="164" fontId="20" fillId="5" borderId="30" xfId="16" applyNumberFormat="1" applyFont="1" applyFill="1" applyBorder="1" applyAlignment="1"/>
    <xf numFmtId="10" fontId="23" fillId="5" borderId="8" xfId="14" applyNumberFormat="1" applyFont="1" applyFill="1" applyBorder="1" applyAlignment="1">
      <alignment horizontal="center"/>
    </xf>
    <xf numFmtId="164" fontId="20" fillId="5" borderId="37" xfId="0" applyNumberFormat="1" applyFont="1" applyFill="1" applyBorder="1"/>
    <xf numFmtId="10" fontId="23" fillId="5" borderId="38" xfId="0" applyNumberFormat="1" applyFont="1" applyFill="1" applyBorder="1" applyAlignment="1">
      <alignment horizontal="center"/>
    </xf>
    <xf numFmtId="0" fontId="16" fillId="4" borderId="13" xfId="14" applyFont="1" applyFill="1" applyBorder="1" applyAlignment="1">
      <alignment horizontal="right"/>
    </xf>
    <xf numFmtId="10" fontId="25" fillId="4" borderId="0" xfId="14" applyNumberFormat="1" applyFont="1" applyFill="1" applyBorder="1" applyAlignment="1">
      <alignment horizontal="center"/>
    </xf>
    <xf numFmtId="0" fontId="16" fillId="4" borderId="12" xfId="14" applyFont="1" applyFill="1" applyBorder="1" applyAlignment="1">
      <alignment horizontal="right"/>
    </xf>
    <xf numFmtId="0" fontId="16" fillId="4" borderId="33" xfId="0" applyFont="1" applyFill="1" applyBorder="1" applyAlignment="1">
      <alignment horizontal="center"/>
    </xf>
    <xf numFmtId="10" fontId="25" fillId="4" borderId="34" xfId="0" applyNumberFormat="1" applyFont="1" applyFill="1" applyBorder="1" applyAlignment="1">
      <alignment horizontal="center"/>
    </xf>
    <xf numFmtId="10" fontId="24" fillId="4" borderId="0" xfId="14" applyNumberFormat="1" applyFont="1" applyFill="1" applyBorder="1" applyAlignment="1">
      <alignment horizontal="center"/>
    </xf>
    <xf numFmtId="164" fontId="15" fillId="4" borderId="27" xfId="16" applyNumberFormat="1" applyFont="1" applyFill="1" applyBorder="1" applyAlignment="1"/>
    <xf numFmtId="164" fontId="15" fillId="4" borderId="28" xfId="16" applyNumberFormat="1" applyFont="1" applyFill="1" applyBorder="1" applyAlignment="1"/>
    <xf numFmtId="164" fontId="14" fillId="4" borderId="33" xfId="0" applyNumberFormat="1" applyFont="1" applyFill="1" applyBorder="1" applyAlignment="1">
      <alignment horizontal="center"/>
    </xf>
    <xf numFmtId="10" fontId="24" fillId="4" borderId="34" xfId="0" applyNumberFormat="1" applyFont="1" applyFill="1" applyBorder="1" applyAlignment="1">
      <alignment horizontal="center"/>
    </xf>
    <xf numFmtId="0" fontId="9" fillId="9" borderId="0" xfId="14" applyFont="1" applyFill="1" applyAlignment="1"/>
    <xf numFmtId="164" fontId="15" fillId="3" borderId="25" xfId="16" applyNumberFormat="1" applyFont="1" applyFill="1" applyBorder="1" applyAlignment="1"/>
    <xf numFmtId="0" fontId="16" fillId="4" borderId="35" xfId="14" applyFont="1" applyFill="1" applyBorder="1" applyAlignment="1">
      <alignment horizontal="right"/>
    </xf>
    <xf numFmtId="164" fontId="15" fillId="4" borderId="33" xfId="16" applyNumberFormat="1" applyFont="1" applyFill="1" applyBorder="1" applyAlignment="1"/>
    <xf numFmtId="164" fontId="20" fillId="5" borderId="37" xfId="16" applyNumberFormat="1" applyFont="1" applyFill="1" applyBorder="1" applyAlignment="1"/>
    <xf numFmtId="164" fontId="15" fillId="4" borderId="41" xfId="16" applyNumberFormat="1" applyFont="1" applyFill="1" applyBorder="1" applyAlignment="1"/>
    <xf numFmtId="164" fontId="20" fillId="5" borderId="33" xfId="16" applyNumberFormat="1" applyFont="1" applyFill="1" applyBorder="1" applyAlignment="1"/>
    <xf numFmtId="164" fontId="15" fillId="4" borderId="45" xfId="16" applyNumberFormat="1" applyFont="1" applyFill="1" applyBorder="1" applyAlignment="1"/>
    <xf numFmtId="164" fontId="15" fillId="3" borderId="48" xfId="16" applyNumberFormat="1" applyFont="1" applyFill="1" applyBorder="1" applyAlignment="1"/>
    <xf numFmtId="164" fontId="15" fillId="3" borderId="49" xfId="16" applyNumberFormat="1" applyFont="1" applyFill="1" applyBorder="1" applyAlignment="1"/>
    <xf numFmtId="10" fontId="24" fillId="3" borderId="51" xfId="14" applyNumberFormat="1" applyFont="1" applyFill="1" applyBorder="1" applyAlignment="1">
      <alignment horizontal="center"/>
    </xf>
    <xf numFmtId="164" fontId="15" fillId="3" borderId="52" xfId="16" applyNumberFormat="1" applyFont="1" applyFill="1" applyBorder="1" applyAlignment="1"/>
    <xf numFmtId="10" fontId="24" fillId="3" borderId="49" xfId="14" applyNumberFormat="1" applyFont="1" applyFill="1" applyBorder="1" applyAlignment="1">
      <alignment horizontal="center"/>
    </xf>
    <xf numFmtId="164" fontId="15" fillId="6" borderId="50" xfId="16" applyNumberFormat="1" applyFont="1" applyFill="1" applyBorder="1" applyAlignment="1"/>
    <xf numFmtId="10" fontId="24" fillId="6" borderId="53" xfId="0" applyNumberFormat="1" applyFont="1" applyFill="1" applyBorder="1" applyAlignment="1">
      <alignment horizontal="center"/>
    </xf>
    <xf numFmtId="164" fontId="15" fillId="3" borderId="54" xfId="16" applyNumberFormat="1" applyFont="1" applyFill="1" applyBorder="1" applyAlignment="1"/>
    <xf numFmtId="164" fontId="15" fillId="3" borderId="55" xfId="16" applyNumberFormat="1" applyFont="1" applyFill="1" applyBorder="1" applyAlignment="1"/>
    <xf numFmtId="10" fontId="24" fillId="3" borderId="57" xfId="14" applyNumberFormat="1" applyFont="1" applyFill="1" applyBorder="1" applyAlignment="1">
      <alignment horizontal="center"/>
    </xf>
    <xf numFmtId="164" fontId="15" fillId="3" borderId="58" xfId="16" applyNumberFormat="1" applyFont="1" applyFill="1" applyBorder="1" applyAlignment="1"/>
    <xf numFmtId="10" fontId="24" fillId="3" borderId="55" xfId="14" applyNumberFormat="1" applyFont="1" applyFill="1" applyBorder="1" applyAlignment="1">
      <alignment horizontal="center"/>
    </xf>
    <xf numFmtId="164" fontId="15" fillId="6" borderId="56" xfId="16" applyNumberFormat="1" applyFont="1" applyFill="1" applyBorder="1" applyAlignment="1"/>
    <xf numFmtId="10" fontId="24" fillId="6" borderId="59" xfId="0" applyNumberFormat="1" applyFont="1" applyFill="1" applyBorder="1" applyAlignment="1">
      <alignment horizontal="center"/>
    </xf>
    <xf numFmtId="164" fontId="14" fillId="3" borderId="48" xfId="16" applyNumberFormat="1" applyFont="1" applyFill="1" applyBorder="1" applyAlignment="1"/>
    <xf numFmtId="164" fontId="14" fillId="3" borderId="52" xfId="16" applyNumberFormat="1" applyFont="1" applyFill="1" applyBorder="1" applyAlignment="1"/>
    <xf numFmtId="164" fontId="14" fillId="6" borderId="50" xfId="16" applyNumberFormat="1" applyFont="1" applyFill="1" applyBorder="1" applyAlignment="1"/>
    <xf numFmtId="10" fontId="25" fillId="3" borderId="60" xfId="14" applyNumberFormat="1" applyFont="1" applyFill="1" applyBorder="1" applyAlignment="1">
      <alignment horizontal="center"/>
    </xf>
    <xf numFmtId="10" fontId="25" fillId="6" borderId="61" xfId="0" applyNumberFormat="1" applyFont="1" applyFill="1" applyBorder="1" applyAlignment="1">
      <alignment horizontal="center"/>
    </xf>
    <xf numFmtId="164" fontId="15" fillId="3" borderId="54" xfId="16" applyNumberFormat="1" applyFont="1" applyFill="1" applyBorder="1" applyAlignment="1">
      <alignment horizontal="left"/>
    </xf>
    <xf numFmtId="164" fontId="15" fillId="3" borderId="55" xfId="16" applyNumberFormat="1" applyFont="1" applyFill="1" applyBorder="1" applyAlignment="1">
      <alignment horizontal="left"/>
    </xf>
    <xf numFmtId="164" fontId="14" fillId="3" borderId="54" xfId="16" applyNumberFormat="1" applyFont="1" applyFill="1" applyBorder="1" applyAlignment="1"/>
    <xf numFmtId="164" fontId="14" fillId="3" borderId="55" xfId="16" applyNumberFormat="1" applyFont="1" applyFill="1" applyBorder="1" applyAlignment="1"/>
    <xf numFmtId="164" fontId="14" fillId="3" borderId="58" xfId="16" applyNumberFormat="1" applyFont="1" applyFill="1" applyBorder="1" applyAlignment="1"/>
    <xf numFmtId="164" fontId="15" fillId="3" borderId="48" xfId="16" applyNumberFormat="1" applyFont="1" applyFill="1" applyBorder="1" applyAlignment="1">
      <alignment horizontal="left"/>
    </xf>
    <xf numFmtId="164" fontId="15" fillId="3" borderId="49" xfId="16" applyNumberFormat="1" applyFont="1" applyFill="1" applyBorder="1" applyAlignment="1">
      <alignment horizontal="left"/>
    </xf>
    <xf numFmtId="10" fontId="25" fillId="3" borderId="49" xfId="14" applyNumberFormat="1" applyFont="1" applyFill="1" applyBorder="1" applyAlignment="1">
      <alignment horizontal="center"/>
    </xf>
    <xf numFmtId="10" fontId="25" fillId="6" borderId="53" xfId="0" applyNumberFormat="1" applyFont="1" applyFill="1" applyBorder="1" applyAlignment="1">
      <alignment horizontal="center"/>
    </xf>
    <xf numFmtId="10" fontId="25" fillId="3" borderId="55" xfId="14" applyNumberFormat="1" applyFont="1" applyFill="1" applyBorder="1" applyAlignment="1">
      <alignment horizontal="center"/>
    </xf>
    <xf numFmtId="10" fontId="25" fillId="6" borderId="59" xfId="0" applyNumberFormat="1" applyFont="1" applyFill="1" applyBorder="1" applyAlignment="1">
      <alignment horizontal="center"/>
    </xf>
    <xf numFmtId="164" fontId="14" fillId="3" borderId="54" xfId="16" applyNumberFormat="1" applyFont="1" applyFill="1" applyBorder="1" applyAlignment="1">
      <alignment horizontal="left"/>
    </xf>
    <xf numFmtId="0" fontId="9" fillId="3" borderId="49" xfId="14" applyFont="1" applyFill="1" applyBorder="1" applyAlignment="1"/>
    <xf numFmtId="0" fontId="9" fillId="3" borderId="55" xfId="14" applyFont="1" applyFill="1" applyBorder="1" applyAlignment="1"/>
    <xf numFmtId="164" fontId="14" fillId="3" borderId="48" xfId="16" applyNumberFormat="1" applyFont="1" applyFill="1" applyBorder="1" applyAlignment="1">
      <alignment horizontal="left"/>
    </xf>
    <xf numFmtId="10" fontId="18" fillId="3" borderId="49" xfId="16" applyNumberFormat="1" applyFont="1" applyFill="1" applyBorder="1" applyAlignment="1">
      <alignment horizontal="center"/>
    </xf>
    <xf numFmtId="10" fontId="24" fillId="10" borderId="32" xfId="14" applyNumberFormat="1" applyFont="1" applyFill="1" applyBorder="1" applyAlignment="1">
      <alignment horizontal="center"/>
    </xf>
    <xf numFmtId="10" fontId="24" fillId="10" borderId="14" xfId="14" applyNumberFormat="1" applyFont="1" applyFill="1" applyBorder="1" applyAlignment="1">
      <alignment horizontal="center"/>
    </xf>
    <xf numFmtId="10" fontId="24" fillId="10" borderId="62" xfId="14" applyNumberFormat="1" applyFont="1" applyFill="1" applyBorder="1" applyAlignment="1">
      <alignment horizontal="center"/>
    </xf>
    <xf numFmtId="164" fontId="15" fillId="10" borderId="50" xfId="16" applyNumberFormat="1" applyFont="1" applyFill="1" applyBorder="1" applyAlignment="1"/>
    <xf numFmtId="10" fontId="24" fillId="10" borderId="51" xfId="14" applyNumberFormat="1" applyFont="1" applyFill="1" applyBorder="1" applyAlignment="1">
      <alignment horizontal="center"/>
    </xf>
    <xf numFmtId="164" fontId="15" fillId="10" borderId="56" xfId="16" applyNumberFormat="1" applyFont="1" applyFill="1" applyBorder="1" applyAlignment="1"/>
    <xf numFmtId="10" fontId="24" fillId="10" borderId="57" xfId="14" applyNumberFormat="1" applyFont="1" applyFill="1" applyBorder="1" applyAlignment="1">
      <alignment horizontal="center"/>
    </xf>
    <xf numFmtId="10" fontId="24" fillId="10" borderId="16" xfId="14" applyNumberFormat="1" applyFont="1" applyFill="1" applyBorder="1" applyAlignment="1">
      <alignment horizontal="center"/>
    </xf>
    <xf numFmtId="10" fontId="24" fillId="10" borderId="0" xfId="14" applyNumberFormat="1" applyFont="1" applyFill="1" applyAlignment="1">
      <alignment horizontal="center"/>
    </xf>
    <xf numFmtId="164" fontId="14" fillId="10" borderId="50" xfId="16" applyNumberFormat="1" applyFont="1" applyFill="1" applyBorder="1" applyAlignment="1"/>
    <xf numFmtId="10" fontId="24" fillId="10" borderId="49" xfId="14" applyNumberFormat="1" applyFont="1" applyFill="1" applyBorder="1" applyAlignment="1">
      <alignment horizontal="center"/>
    </xf>
    <xf numFmtId="10" fontId="25" fillId="10" borderId="60" xfId="14" applyNumberFormat="1" applyFont="1" applyFill="1" applyBorder="1" applyAlignment="1">
      <alignment horizontal="center"/>
    </xf>
    <xf numFmtId="10" fontId="25" fillId="10" borderId="0" xfId="14" applyNumberFormat="1" applyFont="1" applyFill="1" applyAlignment="1">
      <alignment horizontal="center"/>
    </xf>
    <xf numFmtId="10" fontId="24" fillId="10" borderId="55" xfId="14" applyNumberFormat="1" applyFont="1" applyFill="1" applyBorder="1" applyAlignment="1">
      <alignment horizontal="center"/>
    </xf>
    <xf numFmtId="164" fontId="14" fillId="10" borderId="56" xfId="16" applyNumberFormat="1" applyFont="1" applyFill="1" applyBorder="1" applyAlignment="1"/>
    <xf numFmtId="10" fontId="25" fillId="10" borderId="49" xfId="14" applyNumberFormat="1" applyFont="1" applyFill="1" applyBorder="1" applyAlignment="1">
      <alignment horizontal="center"/>
    </xf>
    <xf numFmtId="10" fontId="25" fillId="10" borderId="55" xfId="14" applyNumberFormat="1" applyFont="1" applyFill="1" applyBorder="1" applyAlignment="1">
      <alignment horizontal="center"/>
    </xf>
    <xf numFmtId="164" fontId="14" fillId="6" borderId="56" xfId="16" applyNumberFormat="1" applyFont="1" applyFill="1" applyBorder="1" applyAlignment="1"/>
    <xf numFmtId="10" fontId="26" fillId="4" borderId="0" xfId="14" applyNumberFormat="1" applyFont="1" applyFill="1" applyBorder="1" applyAlignment="1">
      <alignment horizontal="center"/>
    </xf>
    <xf numFmtId="0" fontId="30" fillId="0" borderId="0" xfId="0" applyFont="1"/>
    <xf numFmtId="0" fontId="30" fillId="0" borderId="70" xfId="0" applyFont="1" applyBorder="1"/>
    <xf numFmtId="0" fontId="30" fillId="0" borderId="24" xfId="0" applyFont="1" applyBorder="1"/>
    <xf numFmtId="0" fontId="30" fillId="0" borderId="12" xfId="0" applyFont="1" applyBorder="1"/>
    <xf numFmtId="0" fontId="30" fillId="0" borderId="0" xfId="0" applyFont="1" applyBorder="1"/>
    <xf numFmtId="0" fontId="30" fillId="0" borderId="27" xfId="0" applyFont="1" applyBorder="1"/>
    <xf numFmtId="0" fontId="30" fillId="11" borderId="71" xfId="0" applyFont="1" applyFill="1" applyBorder="1"/>
    <xf numFmtId="169" fontId="30" fillId="11" borderId="65" xfId="0" applyNumberFormat="1" applyFont="1" applyFill="1" applyBorder="1"/>
    <xf numFmtId="0" fontId="30" fillId="0" borderId="54" xfId="0" applyFont="1" applyBorder="1"/>
    <xf numFmtId="169" fontId="30" fillId="11" borderId="63" xfId="0" applyNumberFormat="1" applyFont="1" applyFill="1" applyBorder="1"/>
    <xf numFmtId="169" fontId="30" fillId="11" borderId="68" xfId="0" applyNumberFormat="1" applyFont="1" applyFill="1" applyBorder="1"/>
    <xf numFmtId="169" fontId="30" fillId="11" borderId="71" xfId="0" applyNumberFormat="1" applyFont="1" applyFill="1" applyBorder="1"/>
    <xf numFmtId="0" fontId="31" fillId="0" borderId="0" xfId="0" applyFont="1"/>
    <xf numFmtId="164" fontId="15" fillId="0" borderId="0" xfId="16" applyNumberFormat="1" applyFont="1" applyFill="1" applyBorder="1" applyAlignment="1"/>
    <xf numFmtId="164" fontId="15" fillId="0" borderId="0" xfId="16" applyNumberFormat="1" applyFont="1" applyFill="1" applyBorder="1" applyAlignment="1">
      <alignment horizontal="left"/>
    </xf>
    <xf numFmtId="0" fontId="9" fillId="0" borderId="0" xfId="14" applyFont="1" applyFill="1" applyBorder="1" applyAlignment="1"/>
    <xf numFmtId="0" fontId="35" fillId="9" borderId="0" xfId="0" applyFont="1" applyFill="1" applyBorder="1"/>
    <xf numFmtId="169" fontId="35" fillId="9" borderId="0" xfId="0" applyNumberFormat="1" applyFont="1" applyFill="1" applyBorder="1"/>
    <xf numFmtId="0" fontId="30" fillId="0" borderId="34" xfId="0" applyFont="1" applyBorder="1"/>
    <xf numFmtId="0" fontId="30" fillId="0" borderId="29" xfId="0" applyFont="1" applyBorder="1"/>
    <xf numFmtId="0" fontId="42" fillId="0" borderId="0" xfId="0" applyFont="1" applyFill="1"/>
    <xf numFmtId="0" fontId="30" fillId="0" borderId="0" xfId="0" applyFont="1" applyFill="1"/>
    <xf numFmtId="0" fontId="35" fillId="9" borderId="73" xfId="0" applyFont="1" applyFill="1" applyBorder="1"/>
    <xf numFmtId="171" fontId="40" fillId="9" borderId="74" xfId="0" applyNumberFormat="1" applyFont="1" applyFill="1" applyBorder="1"/>
    <xf numFmtId="0" fontId="35" fillId="9" borderId="85" xfId="0" applyFont="1" applyFill="1" applyBorder="1"/>
    <xf numFmtId="0" fontId="35" fillId="9" borderId="86" xfId="0" applyFont="1" applyFill="1" applyBorder="1"/>
    <xf numFmtId="169" fontId="35" fillId="9" borderId="86" xfId="0" applyNumberFormat="1" applyFont="1" applyFill="1" applyBorder="1"/>
    <xf numFmtId="0" fontId="30" fillId="0" borderId="0" xfId="0" applyFont="1" applyAlignment="1">
      <alignment wrapText="1"/>
    </xf>
    <xf numFmtId="0" fontId="30" fillId="12" borderId="72" xfId="0" applyFont="1" applyFill="1" applyBorder="1" applyAlignment="1">
      <alignment horizontal="center"/>
    </xf>
    <xf numFmtId="0" fontId="38" fillId="0" borderId="24" xfId="0" applyFont="1" applyBorder="1" applyAlignment="1">
      <alignment horizontal="right"/>
    </xf>
    <xf numFmtId="0" fontId="38" fillId="0" borderId="27" xfId="0" applyFont="1" applyBorder="1" applyAlignment="1">
      <alignment horizontal="right"/>
    </xf>
    <xf numFmtId="0" fontId="36" fillId="0" borderId="0" xfId="0" applyFont="1" applyBorder="1" applyAlignment="1">
      <alignment wrapText="1"/>
    </xf>
    <xf numFmtId="0" fontId="0" fillId="0" borderId="0" xfId="0" applyBorder="1" applyAlignment="1">
      <alignment horizontal="center"/>
    </xf>
    <xf numFmtId="0" fontId="30" fillId="0" borderId="0" xfId="0" applyFont="1" applyBorder="1" applyAlignment="1">
      <alignment vertical="top" wrapText="1"/>
    </xf>
    <xf numFmtId="0" fontId="2" fillId="0" borderId="0" xfId="0" applyFont="1" applyBorder="1" applyAlignment="1">
      <alignment wrapText="1"/>
    </xf>
    <xf numFmtId="0" fontId="0" fillId="0" borderId="0" xfId="0" applyBorder="1" applyAlignment="1">
      <alignment wrapText="1"/>
    </xf>
    <xf numFmtId="0" fontId="36" fillId="0" borderId="0" xfId="0" applyFont="1" applyBorder="1" applyAlignment="1"/>
    <xf numFmtId="0" fontId="0" fillId="0" borderId="0" xfId="0" applyBorder="1" applyAlignment="1"/>
    <xf numFmtId="0" fontId="30" fillId="0" borderId="25" xfId="0" applyFont="1" applyBorder="1" applyAlignment="1">
      <alignment vertical="top" wrapText="1"/>
    </xf>
    <xf numFmtId="0" fontId="32" fillId="14" borderId="80" xfId="0" applyFont="1" applyFill="1" applyBorder="1"/>
    <xf numFmtId="0" fontId="30" fillId="14" borderId="25" xfId="0" applyFont="1" applyFill="1" applyBorder="1"/>
    <xf numFmtId="0" fontId="30" fillId="14" borderId="81" xfId="0" applyFont="1" applyFill="1" applyBorder="1"/>
    <xf numFmtId="0" fontId="30" fillId="14" borderId="73" xfId="0" applyFont="1" applyFill="1" applyBorder="1"/>
    <xf numFmtId="0" fontId="30" fillId="14" borderId="0" xfId="0" applyFont="1" applyFill="1" applyBorder="1"/>
    <xf numFmtId="0" fontId="30" fillId="14" borderId="74" xfId="0" applyFont="1" applyFill="1" applyBorder="1"/>
    <xf numFmtId="0" fontId="34" fillId="14" borderId="73" xfId="0" applyFont="1" applyFill="1" applyBorder="1"/>
    <xf numFmtId="0" fontId="30" fillId="14" borderId="78" xfId="0" applyFont="1" applyFill="1" applyBorder="1"/>
    <xf numFmtId="0" fontId="30" fillId="14" borderId="70" xfId="0" applyFont="1" applyFill="1" applyBorder="1"/>
    <xf numFmtId="0" fontId="30" fillId="14" borderId="79" xfId="0" applyFont="1" applyFill="1" applyBorder="1"/>
    <xf numFmtId="0" fontId="30" fillId="14" borderId="82" xfId="0" applyFont="1" applyFill="1" applyBorder="1"/>
    <xf numFmtId="0" fontId="30" fillId="14" borderId="64" xfId="0" applyFont="1" applyFill="1" applyBorder="1"/>
    <xf numFmtId="0" fontId="30" fillId="14" borderId="84" xfId="0" applyFont="1" applyFill="1" applyBorder="1"/>
    <xf numFmtId="0" fontId="30" fillId="14" borderId="55" xfId="0" applyFont="1" applyFill="1" applyBorder="1"/>
    <xf numFmtId="0" fontId="30" fillId="14" borderId="83" xfId="0" applyFont="1" applyFill="1" applyBorder="1"/>
    <xf numFmtId="0" fontId="30" fillId="14" borderId="67" xfId="0" applyFont="1" applyFill="1" applyBorder="1"/>
    <xf numFmtId="0" fontId="32" fillId="15" borderId="80" xfId="0" applyFont="1" applyFill="1" applyBorder="1"/>
    <xf numFmtId="0" fontId="31" fillId="15" borderId="25" xfId="0" applyFont="1" applyFill="1" applyBorder="1"/>
    <xf numFmtId="0" fontId="41" fillId="15" borderId="25" xfId="0" applyFont="1" applyFill="1" applyBorder="1" applyAlignment="1">
      <alignment horizontal="center"/>
    </xf>
    <xf numFmtId="0" fontId="41" fillId="15" borderId="81" xfId="0" applyFont="1" applyFill="1" applyBorder="1" applyAlignment="1">
      <alignment horizontal="center"/>
    </xf>
    <xf numFmtId="0" fontId="30" fillId="15" borderId="73" xfId="0" applyFont="1" applyFill="1" applyBorder="1"/>
    <xf numFmtId="0" fontId="30" fillId="15" borderId="0" xfId="0" applyFont="1" applyFill="1" applyBorder="1"/>
    <xf numFmtId="171" fontId="39" fillId="15" borderId="74" xfId="0" applyNumberFormat="1" applyFont="1" applyFill="1" applyBorder="1"/>
    <xf numFmtId="0" fontId="34" fillId="15" borderId="80" xfId="0" applyFont="1" applyFill="1" applyBorder="1"/>
    <xf numFmtId="0" fontId="30" fillId="15" borderId="25" xfId="0" applyFont="1" applyFill="1" applyBorder="1"/>
    <xf numFmtId="171" fontId="39" fillId="15" borderId="81" xfId="0" applyNumberFormat="1" applyFont="1" applyFill="1" applyBorder="1"/>
    <xf numFmtId="0" fontId="30" fillId="15" borderId="82" xfId="0" applyFont="1" applyFill="1" applyBorder="1"/>
    <xf numFmtId="0" fontId="30" fillId="15" borderId="64" xfId="0" applyFont="1" applyFill="1" applyBorder="1"/>
    <xf numFmtId="0" fontId="30" fillId="15" borderId="83" xfId="0" applyFont="1" applyFill="1" applyBorder="1"/>
    <xf numFmtId="0" fontId="30" fillId="15" borderId="67" xfId="0" applyFont="1" applyFill="1" applyBorder="1"/>
    <xf numFmtId="0" fontId="30" fillId="15" borderId="78" xfId="0" applyFont="1" applyFill="1" applyBorder="1"/>
    <xf numFmtId="0" fontId="30" fillId="15" borderId="70" xfId="0" applyFont="1" applyFill="1" applyBorder="1"/>
    <xf numFmtId="0" fontId="34" fillId="15" borderId="73" xfId="0" applyFont="1" applyFill="1" applyBorder="1"/>
    <xf numFmtId="171" fontId="39" fillId="15" borderId="87" xfId="0" applyNumberFormat="1" applyFont="1" applyFill="1" applyBorder="1"/>
    <xf numFmtId="0" fontId="30" fillId="0" borderId="49" xfId="0" applyFont="1" applyBorder="1"/>
    <xf numFmtId="173" fontId="30" fillId="0" borderId="49" xfId="0" applyNumberFormat="1" applyFont="1" applyBorder="1"/>
    <xf numFmtId="0" fontId="30" fillId="0" borderId="48" xfId="0" applyFont="1" applyBorder="1"/>
    <xf numFmtId="0" fontId="46" fillId="0" borderId="53" xfId="0" applyFont="1" applyBorder="1" applyAlignment="1">
      <alignment horizontal="center"/>
    </xf>
    <xf numFmtId="170" fontId="46" fillId="0" borderId="53" xfId="0" applyNumberFormat="1" applyFont="1" applyBorder="1"/>
    <xf numFmtId="0" fontId="42" fillId="9" borderId="27" xfId="0" applyFont="1" applyFill="1" applyBorder="1"/>
    <xf numFmtId="0" fontId="30" fillId="9" borderId="36" xfId="0" applyFont="1" applyFill="1" applyBorder="1"/>
    <xf numFmtId="170" fontId="42" fillId="9" borderId="29" xfId="0" applyNumberFormat="1" applyFont="1" applyFill="1" applyBorder="1"/>
    <xf numFmtId="170" fontId="46" fillId="0" borderId="88" xfId="0" applyNumberFormat="1" applyFont="1" applyBorder="1"/>
    <xf numFmtId="0" fontId="30" fillId="12" borderId="72" xfId="0" applyFont="1" applyFill="1" applyBorder="1"/>
    <xf numFmtId="168" fontId="30" fillId="0" borderId="0" xfId="0" applyNumberFormat="1" applyFont="1"/>
    <xf numFmtId="0" fontId="42" fillId="0" borderId="0" xfId="0" applyFont="1" applyFill="1" applyBorder="1" applyAlignment="1">
      <alignment horizontal="center"/>
    </xf>
    <xf numFmtId="168" fontId="30" fillId="0" borderId="0" xfId="0" applyNumberFormat="1" applyFont="1" applyFill="1"/>
    <xf numFmtId="168" fontId="30" fillId="0" borderId="0" xfId="0" applyNumberFormat="1" applyFont="1" applyBorder="1"/>
    <xf numFmtId="168" fontId="30" fillId="0" borderId="0" xfId="0" applyNumberFormat="1" applyFont="1" applyFill="1" applyBorder="1"/>
    <xf numFmtId="0" fontId="0" fillId="0" borderId="0" xfId="0" applyAlignment="1">
      <alignment horizontal="left" vertical="top"/>
    </xf>
    <xf numFmtId="0" fontId="30" fillId="0" borderId="0" xfId="0" applyFont="1" applyFill="1" applyBorder="1"/>
    <xf numFmtId="0" fontId="42" fillId="0" borderId="12" xfId="0" applyFont="1" applyFill="1" applyBorder="1" applyAlignment="1">
      <alignment horizontal="center"/>
    </xf>
    <xf numFmtId="0" fontId="42" fillId="0" borderId="34" xfId="0" applyFont="1" applyFill="1" applyBorder="1" applyAlignment="1">
      <alignment horizontal="center"/>
    </xf>
    <xf numFmtId="0" fontId="30" fillId="14" borderId="72" xfId="0" applyFont="1" applyFill="1" applyBorder="1"/>
    <xf numFmtId="168" fontId="30" fillId="11" borderId="89" xfId="0" applyNumberFormat="1" applyFont="1" applyFill="1" applyBorder="1"/>
    <xf numFmtId="168" fontId="42" fillId="9" borderId="29" xfId="0" applyNumberFormat="1" applyFont="1" applyFill="1" applyBorder="1"/>
    <xf numFmtId="168" fontId="30" fillId="0" borderId="90" xfId="0" applyNumberFormat="1" applyFont="1" applyFill="1" applyBorder="1"/>
    <xf numFmtId="168" fontId="30" fillId="0" borderId="90" xfId="0" applyNumberFormat="1" applyFont="1" applyBorder="1"/>
    <xf numFmtId="173" fontId="30" fillId="0" borderId="55" xfId="0" applyNumberFormat="1" applyFont="1" applyBorder="1"/>
    <xf numFmtId="0" fontId="43" fillId="15" borderId="74" xfId="0" applyFont="1" applyFill="1" applyBorder="1"/>
    <xf numFmtId="0" fontId="31" fillId="0" borderId="69" xfId="0" applyFont="1" applyBorder="1"/>
    <xf numFmtId="170" fontId="30" fillId="11" borderId="72" xfId="0" applyNumberFormat="1" applyFont="1" applyFill="1" applyBorder="1"/>
    <xf numFmtId="170" fontId="39" fillId="14" borderId="72" xfId="0" applyNumberFormat="1" applyFont="1" applyFill="1" applyBorder="1"/>
    <xf numFmtId="164" fontId="15" fillId="3" borderId="66" xfId="16" applyNumberFormat="1" applyFont="1" applyFill="1" applyBorder="1" applyAlignment="1"/>
    <xf numFmtId="164" fontId="15" fillId="3" borderId="67" xfId="16" applyNumberFormat="1" applyFont="1" applyFill="1" applyBorder="1" applyAlignment="1"/>
    <xf numFmtId="164" fontId="15" fillId="10" borderId="92" xfId="16" applyNumberFormat="1" applyFont="1" applyFill="1" applyBorder="1" applyAlignment="1"/>
    <xf numFmtId="10" fontId="24" fillId="10" borderId="93" xfId="14" applyNumberFormat="1" applyFont="1" applyFill="1" applyBorder="1" applyAlignment="1">
      <alignment horizontal="center"/>
    </xf>
    <xf numFmtId="164" fontId="15" fillId="3" borderId="94" xfId="16" applyNumberFormat="1" applyFont="1" applyFill="1" applyBorder="1" applyAlignment="1"/>
    <xf numFmtId="164" fontId="15" fillId="6" borderId="92" xfId="16" applyNumberFormat="1" applyFont="1" applyFill="1" applyBorder="1" applyAlignment="1"/>
    <xf numFmtId="164" fontId="15" fillId="6" borderId="35" xfId="16" applyNumberFormat="1" applyFont="1" applyFill="1" applyBorder="1" applyAlignment="1"/>
    <xf numFmtId="1" fontId="24" fillId="10" borderId="51" xfId="14" applyNumberFormat="1" applyFont="1" applyFill="1" applyBorder="1" applyAlignment="1">
      <alignment horizontal="center"/>
    </xf>
    <xf numFmtId="1" fontId="24" fillId="10" borderId="57" xfId="14" applyNumberFormat="1" applyFont="1" applyFill="1" applyBorder="1" applyAlignment="1">
      <alignment horizontal="center"/>
    </xf>
    <xf numFmtId="1" fontId="24" fillId="10" borderId="93" xfId="14" applyNumberFormat="1" applyFont="1" applyFill="1" applyBorder="1" applyAlignment="1">
      <alignment horizontal="center"/>
    </xf>
    <xf numFmtId="1" fontId="24" fillId="10" borderId="14" xfId="14" applyNumberFormat="1" applyFont="1" applyFill="1" applyBorder="1" applyAlignment="1">
      <alignment horizontal="center"/>
    </xf>
    <xf numFmtId="1" fontId="24" fillId="10" borderId="62" xfId="14" applyNumberFormat="1" applyFont="1" applyFill="1" applyBorder="1" applyAlignment="1">
      <alignment horizontal="center"/>
    </xf>
    <xf numFmtId="1" fontId="24" fillId="10" borderId="16" xfId="14" applyNumberFormat="1" applyFont="1" applyFill="1" applyBorder="1" applyAlignment="1">
      <alignment horizontal="center"/>
    </xf>
    <xf numFmtId="0" fontId="50" fillId="0" borderId="0" xfId="0" applyFont="1"/>
    <xf numFmtId="0" fontId="34" fillId="0" borderId="0" xfId="0" applyFont="1" applyAlignment="1">
      <alignment horizontal="center"/>
    </xf>
    <xf numFmtId="10" fontId="51" fillId="6" borderId="34" xfId="0" applyNumberFormat="1" applyFont="1" applyFill="1" applyBorder="1" applyAlignment="1">
      <alignment horizontal="center"/>
    </xf>
    <xf numFmtId="175" fontId="51" fillId="6" borderId="53" xfId="0" applyNumberFormat="1" applyFont="1" applyFill="1" applyBorder="1" applyAlignment="1">
      <alignment horizontal="center"/>
    </xf>
    <xf numFmtId="175" fontId="51" fillId="6" borderId="95" xfId="0" applyNumberFormat="1" applyFont="1" applyFill="1" applyBorder="1" applyAlignment="1">
      <alignment horizontal="center"/>
    </xf>
    <xf numFmtId="175" fontId="51" fillId="6" borderId="26" xfId="0" applyNumberFormat="1" applyFont="1" applyFill="1" applyBorder="1" applyAlignment="1">
      <alignment horizontal="center"/>
    </xf>
    <xf numFmtId="0" fontId="11" fillId="7" borderId="24" xfId="14" applyFont="1" applyFill="1" applyBorder="1" applyAlignment="1">
      <alignment horizontal="center" vertical="center"/>
    </xf>
    <xf numFmtId="0" fontId="0" fillId="8" borderId="25" xfId="0" applyFill="1" applyBorder="1" applyAlignment="1">
      <alignment horizontal="center" vertical="center"/>
    </xf>
    <xf numFmtId="0" fontId="0" fillId="8" borderId="25" xfId="0" applyFill="1" applyBorder="1" applyAlignment="1"/>
    <xf numFmtId="0" fontId="0" fillId="8" borderId="26" xfId="0" applyFill="1" applyBorder="1" applyAlignment="1"/>
    <xf numFmtId="0" fontId="0" fillId="8" borderId="27" xfId="0" applyFill="1" applyBorder="1" applyAlignment="1">
      <alignment horizontal="center" vertical="center"/>
    </xf>
    <xf numFmtId="0" fontId="0" fillId="8" borderId="36" xfId="0" applyFill="1" applyBorder="1" applyAlignment="1">
      <alignment horizontal="center" vertical="center"/>
    </xf>
    <xf numFmtId="0" fontId="0" fillId="8" borderId="36" xfId="0" applyFill="1" applyBorder="1" applyAlignment="1"/>
    <xf numFmtId="0" fontId="0" fillId="8" borderId="29" xfId="0" applyFill="1" applyBorder="1" applyAlignment="1"/>
    <xf numFmtId="0" fontId="42" fillId="9" borderId="0" xfId="0" applyFont="1" applyFill="1" applyAlignment="1">
      <alignment horizontal="center"/>
    </xf>
    <xf numFmtId="0" fontId="0" fillId="0" borderId="0" xfId="0" applyAlignment="1">
      <alignment horizontal="center"/>
    </xf>
    <xf numFmtId="0" fontId="42" fillId="8" borderId="24" xfId="0" applyFont="1" applyFill="1" applyBorder="1" applyAlignment="1">
      <alignment horizontal="center"/>
    </xf>
    <xf numFmtId="0" fontId="42" fillId="8" borderId="25" xfId="0" applyFont="1" applyFill="1" applyBorder="1" applyAlignment="1">
      <alignment horizontal="center"/>
    </xf>
    <xf numFmtId="0" fontId="42" fillId="8" borderId="26" xfId="0" applyFont="1" applyFill="1" applyBorder="1" applyAlignment="1">
      <alignment horizontal="center"/>
    </xf>
    <xf numFmtId="0" fontId="31" fillId="16" borderId="89" xfId="0" applyFont="1" applyFill="1" applyBorder="1" applyAlignment="1">
      <alignment horizontal="center" vertical="center"/>
    </xf>
    <xf numFmtId="0" fontId="31" fillId="16" borderId="91" xfId="0" applyFont="1" applyFill="1" applyBorder="1" applyAlignment="1">
      <alignment horizontal="center" vertical="center"/>
    </xf>
    <xf numFmtId="0" fontId="31" fillId="16" borderId="90" xfId="0" applyFont="1" applyFill="1" applyBorder="1" applyAlignment="1">
      <alignment horizontal="center" vertical="center"/>
    </xf>
    <xf numFmtId="0" fontId="36" fillId="0" borderId="24" xfId="0" applyFont="1" applyBorder="1" applyAlignment="1">
      <alignment wrapText="1"/>
    </xf>
    <xf numFmtId="0" fontId="0" fillId="0" borderId="25" xfId="0" applyBorder="1" applyAlignment="1"/>
    <xf numFmtId="0" fontId="0" fillId="0" borderId="26" xfId="0" applyBorder="1" applyAlignment="1"/>
    <xf numFmtId="0" fontId="0" fillId="0" borderId="12" xfId="0" applyBorder="1" applyAlignment="1"/>
    <xf numFmtId="0" fontId="0" fillId="0" borderId="0" xfId="0" applyBorder="1" applyAlignment="1"/>
    <xf numFmtId="0" fontId="0" fillId="0" borderId="34" xfId="0" applyBorder="1" applyAlignment="1"/>
    <xf numFmtId="0" fontId="0" fillId="0" borderId="27" xfId="0" applyBorder="1" applyAlignment="1"/>
    <xf numFmtId="0" fontId="0" fillId="0" borderId="36" xfId="0" applyBorder="1" applyAlignment="1"/>
    <xf numFmtId="0" fontId="0" fillId="0" borderId="29" xfId="0" applyBorder="1" applyAlignment="1"/>
    <xf numFmtId="164" fontId="14" fillId="0" borderId="25" xfId="16" applyNumberFormat="1" applyFont="1" applyFill="1" applyBorder="1" applyAlignment="1">
      <alignment horizontal="center"/>
    </xf>
    <xf numFmtId="0" fontId="0" fillId="0" borderId="25" xfId="0" applyBorder="1" applyAlignment="1">
      <alignment horizontal="center"/>
    </xf>
    <xf numFmtId="0" fontId="42" fillId="13" borderId="75" xfId="0" applyFont="1" applyFill="1" applyBorder="1" applyAlignment="1">
      <alignment horizontal="center" wrapText="1"/>
    </xf>
    <xf numFmtId="0" fontId="42" fillId="13" borderId="76" xfId="0" applyFont="1" applyFill="1" applyBorder="1" applyAlignment="1">
      <alignment horizontal="center" wrapText="1"/>
    </xf>
    <xf numFmtId="0" fontId="42" fillId="13" borderId="77" xfId="0" applyFont="1" applyFill="1" applyBorder="1" applyAlignment="1">
      <alignment horizontal="center" wrapText="1"/>
    </xf>
    <xf numFmtId="0" fontId="36" fillId="14" borderId="73" xfId="0" applyFont="1" applyFill="1" applyBorder="1" applyAlignment="1">
      <alignment wrapText="1"/>
    </xf>
    <xf numFmtId="0" fontId="37" fillId="14" borderId="0" xfId="0" applyFont="1" applyFill="1" applyBorder="1" applyAlignment="1">
      <alignment wrapText="1"/>
    </xf>
    <xf numFmtId="0" fontId="37" fillId="14" borderId="73" xfId="0" applyFont="1" applyFill="1" applyBorder="1" applyAlignment="1">
      <alignment wrapText="1"/>
    </xf>
    <xf numFmtId="0" fontId="34" fillId="14" borderId="73" xfId="0" applyFont="1" applyFill="1" applyBorder="1" applyAlignment="1">
      <alignment wrapText="1"/>
    </xf>
    <xf numFmtId="0" fontId="0" fillId="14" borderId="0" xfId="0" applyFill="1" applyBorder="1" applyAlignment="1">
      <alignment wrapText="1"/>
    </xf>
    <xf numFmtId="0" fontId="0" fillId="14" borderId="73" xfId="0" applyFill="1" applyBorder="1" applyAlignment="1">
      <alignment wrapText="1"/>
    </xf>
    <xf numFmtId="0" fontId="31" fillId="0" borderId="24" xfId="0" applyFont="1" applyBorder="1" applyAlignment="1">
      <alignment vertical="top" wrapText="1"/>
    </xf>
    <xf numFmtId="0" fontId="30" fillId="0" borderId="25" xfId="0" applyFont="1" applyBorder="1" applyAlignment="1">
      <alignment vertical="top" wrapText="1"/>
    </xf>
    <xf numFmtId="0" fontId="30" fillId="0" borderId="26" xfId="0" applyFont="1" applyBorder="1" applyAlignment="1">
      <alignment vertical="top" wrapText="1"/>
    </xf>
    <xf numFmtId="0" fontId="30" fillId="0" borderId="12" xfId="0" applyFont="1" applyBorder="1" applyAlignment="1">
      <alignment vertical="top" wrapText="1"/>
    </xf>
    <xf numFmtId="0" fontId="30" fillId="0" borderId="0" xfId="0" applyFont="1" applyBorder="1" applyAlignment="1">
      <alignment vertical="top" wrapText="1"/>
    </xf>
    <xf numFmtId="0" fontId="30" fillId="0" borderId="34" xfId="0" applyFont="1" applyBorder="1" applyAlignment="1">
      <alignment vertical="top" wrapText="1"/>
    </xf>
    <xf numFmtId="0" fontId="30" fillId="0" borderId="27" xfId="0" applyFont="1" applyBorder="1" applyAlignment="1">
      <alignment vertical="top" wrapText="1"/>
    </xf>
    <xf numFmtId="0" fontId="30" fillId="0" borderId="36" xfId="0" applyFont="1" applyBorder="1" applyAlignment="1">
      <alignment vertical="top" wrapText="1"/>
    </xf>
    <xf numFmtId="0" fontId="30" fillId="0" borderId="29" xfId="0" applyFont="1" applyBorder="1" applyAlignment="1">
      <alignment vertical="top" wrapText="1"/>
    </xf>
    <xf numFmtId="0" fontId="43" fillId="0" borderId="24" xfId="0" applyFont="1" applyBorder="1" applyAlignment="1">
      <alignment wrapText="1"/>
    </xf>
    <xf numFmtId="0" fontId="2" fillId="0" borderId="25" xfId="0" applyFont="1" applyBorder="1" applyAlignment="1">
      <alignment wrapText="1"/>
    </xf>
    <xf numFmtId="0" fontId="2" fillId="0" borderId="26" xfId="0" applyFont="1" applyBorder="1" applyAlignment="1">
      <alignment wrapText="1"/>
    </xf>
    <xf numFmtId="0" fontId="2" fillId="0" borderId="12" xfId="0" applyFont="1" applyBorder="1" applyAlignment="1">
      <alignment wrapText="1"/>
    </xf>
    <xf numFmtId="0" fontId="2" fillId="0" borderId="0" xfId="0" applyFont="1" applyBorder="1" applyAlignment="1">
      <alignment wrapText="1"/>
    </xf>
    <xf numFmtId="0" fontId="2" fillId="0" borderId="34" xfId="0" applyFont="1" applyBorder="1" applyAlignment="1">
      <alignment wrapText="1"/>
    </xf>
    <xf numFmtId="0" fontId="2" fillId="0" borderId="27" xfId="0" applyFont="1" applyBorder="1" applyAlignment="1">
      <alignment wrapText="1"/>
    </xf>
    <xf numFmtId="0" fontId="2" fillId="0" borderId="36" xfId="0" applyFont="1" applyBorder="1" applyAlignment="1">
      <alignment wrapText="1"/>
    </xf>
    <xf numFmtId="0" fontId="2" fillId="0" borderId="29" xfId="0" applyFont="1" applyBorder="1" applyAlignment="1">
      <alignment wrapText="1"/>
    </xf>
    <xf numFmtId="0" fontId="31" fillId="0" borderId="89" xfId="0" applyFont="1" applyBorder="1" applyAlignment="1">
      <alignment horizontal="center" vertical="center"/>
    </xf>
    <xf numFmtId="0" fontId="31" fillId="0" borderId="90" xfId="0" applyFont="1" applyBorder="1" applyAlignment="1">
      <alignment horizontal="center" vertical="center"/>
    </xf>
    <xf numFmtId="0" fontId="43" fillId="0" borderId="0" xfId="0" applyFont="1" applyAlignment="1">
      <alignment horizontal="left" vertical="top" wrapText="1"/>
    </xf>
    <xf numFmtId="0" fontId="0" fillId="0" borderId="0" xfId="0" applyAlignment="1">
      <alignment horizontal="left" vertical="top"/>
    </xf>
    <xf numFmtId="0" fontId="34" fillId="0" borderId="0" xfId="0" applyFont="1" applyAlignment="1">
      <alignment horizontal="center" vertical="top"/>
    </xf>
    <xf numFmtId="0" fontId="32" fillId="0" borderId="0" xfId="0" applyFont="1" applyAlignment="1">
      <alignment wrapText="1"/>
    </xf>
    <xf numFmtId="0" fontId="49" fillId="0" borderId="0" xfId="0" applyFont="1" applyAlignment="1">
      <alignment horizontal="center"/>
    </xf>
  </cellXfs>
  <cellStyles count="19">
    <cellStyle name="cf1" xfId="4"/>
    <cellStyle name="cf2" xfId="5"/>
    <cellStyle name="cf3" xfId="6"/>
    <cellStyle name="cf4" xfId="7"/>
    <cellStyle name="Comma" xfId="1" builtinId="3" customBuiltin="1"/>
    <cellStyle name="Currency" xfId="2" builtinId="4" customBuiltin="1"/>
    <cellStyle name="Excel Built-in Normal" xfId="8"/>
    <cellStyle name="Excel Built-in Normal 2" xfId="9"/>
    <cellStyle name="Heading" xfId="10"/>
    <cellStyle name="Heading1" xfId="11"/>
    <cellStyle name="Moneda 2" xfId="12"/>
    <cellStyle name="Normal" xfId="0" builtinId="0" customBuiltin="1"/>
    <cellStyle name="Normal 2" xfId="13"/>
    <cellStyle name="Normal 3" xfId="14"/>
    <cellStyle name="Normal 4" xfId="15"/>
    <cellStyle name="Normal_SHEET" xfId="16"/>
    <cellStyle name="Percent" xfId="3" builtinId="5" customBuiltin="1"/>
    <cellStyle name="Result" xfId="17"/>
    <cellStyle name="Result2" xfId="18"/>
  </cellStyles>
  <dxfs count="3">
    <dxf>
      <font>
        <color rgb="FFFF0000"/>
      </font>
    </dxf>
    <dxf>
      <font>
        <b/>
        <color rgb="FFFF0000"/>
      </font>
    </dxf>
    <dxf>
      <font>
        <color rgb="FFFF0000"/>
      </font>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4</xdr:col>
      <xdr:colOff>495300</xdr:colOff>
      <xdr:row>39</xdr:row>
      <xdr:rowOff>76200</xdr:rowOff>
    </xdr:from>
    <xdr:to>
      <xdr:col>8</xdr:col>
      <xdr:colOff>762000</xdr:colOff>
      <xdr:row>50</xdr:row>
      <xdr:rowOff>76200</xdr:rowOff>
    </xdr:to>
    <xdr:sp macro="" textlink="">
      <xdr:nvSpPr>
        <xdr:cNvPr id="2" name="Rectangle 1"/>
        <xdr:cNvSpPr/>
      </xdr:nvSpPr>
      <xdr:spPr>
        <a:xfrm>
          <a:off x="3937000" y="6083300"/>
          <a:ext cx="4229100" cy="1689100"/>
        </a:xfrm>
        <a:prstGeom prst="rect">
          <a:avLst/>
        </a:prstGeom>
        <a:solidFill>
          <a:schemeClr val="accent6">
            <a:lumMod val="60000"/>
            <a:lumOff val="40000"/>
          </a:schemeClr>
        </a:solidFill>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100" b="1">
              <a:solidFill>
                <a:schemeClr val="tx1"/>
              </a:solidFill>
            </a:rPr>
            <a:t>NOW</a:t>
          </a:r>
          <a:r>
            <a:rPr lang="en-US" sz="1100"/>
            <a:t>:</a:t>
          </a:r>
        </a:p>
        <a:p>
          <a:pPr algn="l"/>
          <a:r>
            <a:rPr lang="en-US" sz="1100">
              <a:solidFill>
                <a:srgbClr val="0000FF"/>
              </a:solidFill>
            </a:rPr>
            <a:t>- Raw Materials,</a:t>
          </a:r>
          <a:r>
            <a:rPr lang="en-US" sz="1100" baseline="0">
              <a:solidFill>
                <a:srgbClr val="0000FF"/>
              </a:solidFill>
            </a:rPr>
            <a:t> </a:t>
          </a:r>
        </a:p>
        <a:p>
          <a:pPr algn="l"/>
          <a:r>
            <a:rPr lang="en-US" sz="1100" baseline="0">
              <a:solidFill>
                <a:srgbClr val="0000FF"/>
              </a:solidFill>
            </a:rPr>
            <a:t>- Transportation Costs, </a:t>
          </a:r>
        </a:p>
        <a:p>
          <a:pPr algn="l"/>
          <a:r>
            <a:rPr lang="en-US" sz="1100" baseline="0">
              <a:solidFill>
                <a:srgbClr val="0000FF"/>
              </a:solidFill>
            </a:rPr>
            <a:t>- Commisions Costs and</a:t>
          </a:r>
        </a:p>
        <a:p>
          <a:pPr algn="l"/>
          <a:r>
            <a:rPr lang="en-US" sz="1100" baseline="0">
              <a:solidFill>
                <a:srgbClr val="0000FF"/>
              </a:solidFill>
            </a:rPr>
            <a:t> - Other Variable Costs,</a:t>
          </a:r>
        </a:p>
        <a:p>
          <a:pPr algn="ctr"/>
          <a:endParaRPr lang="en-US" sz="1100" baseline="0"/>
        </a:p>
        <a:p>
          <a:pPr algn="l"/>
          <a:r>
            <a:rPr lang="en-US" sz="1100" baseline="0">
              <a:solidFill>
                <a:schemeClr val="tx1"/>
              </a:solidFill>
            </a:rPr>
            <a:t> Are linked to the units solds each months, so the Margin will increase more or less, depending on the product Sold or the Client who bought it.</a:t>
          </a:r>
          <a:endParaRPr lang="en-US" sz="1100">
            <a:solidFill>
              <a:schemeClr val="tx1"/>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B1:AC94"/>
  <sheetViews>
    <sheetView workbookViewId="0">
      <selection activeCell="D42" sqref="D42"/>
    </sheetView>
  </sheetViews>
  <sheetFormatPr baseColWidth="10" defaultRowHeight="12"/>
  <cols>
    <col min="1" max="1" width="5.28515625" style="1" customWidth="1"/>
    <col min="2" max="29" width="11.140625" style="1" customWidth="1"/>
    <col min="30" max="16384" width="10.7109375" style="1"/>
  </cols>
  <sheetData>
    <row r="1" spans="2:29">
      <c r="H1" s="45"/>
      <c r="I1" s="45"/>
      <c r="J1" s="45"/>
      <c r="K1" s="45"/>
    </row>
    <row r="3" spans="2:29" ht="13">
      <c r="H3" s="43"/>
      <c r="I3" s="43"/>
      <c r="J3" s="44"/>
      <c r="K3" s="44"/>
      <c r="L3" s="44"/>
      <c r="M3" s="44"/>
    </row>
    <row r="4" spans="2:29">
      <c r="B4" s="269" t="s">
        <v>84</v>
      </c>
      <c r="C4" s="270"/>
      <c r="D4" s="270"/>
      <c r="E4" s="270"/>
      <c r="F4" s="270"/>
      <c r="G4" s="270"/>
      <c r="H4" s="270"/>
      <c r="I4" s="270"/>
      <c r="J4" s="270"/>
      <c r="K4" s="270"/>
      <c r="L4" s="270"/>
      <c r="M4" s="270"/>
      <c r="N4" s="271"/>
      <c r="O4" s="271"/>
      <c r="P4" s="271"/>
      <c r="Q4" s="271"/>
      <c r="R4" s="271"/>
      <c r="S4" s="271"/>
      <c r="T4" s="271"/>
      <c r="U4" s="271"/>
      <c r="V4" s="271"/>
      <c r="W4" s="271"/>
      <c r="X4" s="271"/>
      <c r="Y4" s="271"/>
      <c r="Z4" s="271"/>
      <c r="AA4" s="271"/>
      <c r="AB4" s="271"/>
      <c r="AC4" s="272"/>
    </row>
    <row r="5" spans="2:29">
      <c r="B5" s="273"/>
      <c r="C5" s="274"/>
      <c r="D5" s="274"/>
      <c r="E5" s="274"/>
      <c r="F5" s="274"/>
      <c r="G5" s="274"/>
      <c r="H5" s="274"/>
      <c r="I5" s="274"/>
      <c r="J5" s="274"/>
      <c r="K5" s="274"/>
      <c r="L5" s="274"/>
      <c r="M5" s="274"/>
      <c r="N5" s="275"/>
      <c r="O5" s="275"/>
      <c r="P5" s="275"/>
      <c r="Q5" s="275"/>
      <c r="R5" s="275"/>
      <c r="S5" s="275"/>
      <c r="T5" s="275"/>
      <c r="U5" s="275"/>
      <c r="V5" s="275"/>
      <c r="W5" s="275"/>
      <c r="X5" s="275"/>
      <c r="Y5" s="275"/>
      <c r="Z5" s="275"/>
      <c r="AA5" s="275"/>
      <c r="AB5" s="275"/>
      <c r="AC5" s="276"/>
    </row>
    <row r="6" spans="2:29">
      <c r="B6" s="86"/>
      <c r="C6" s="86"/>
      <c r="D6" s="88" t="s">
        <v>85</v>
      </c>
      <c r="E6" s="147" t="s">
        <v>71</v>
      </c>
      <c r="F6" s="76" t="s">
        <v>86</v>
      </c>
      <c r="G6" s="77" t="s">
        <v>137</v>
      </c>
      <c r="H6" s="78" t="s">
        <v>87</v>
      </c>
      <c r="I6" s="77" t="s">
        <v>137</v>
      </c>
      <c r="J6" s="76" t="s">
        <v>88</v>
      </c>
      <c r="K6" s="77" t="s">
        <v>137</v>
      </c>
      <c r="L6" s="76" t="s">
        <v>0</v>
      </c>
      <c r="M6" s="77" t="s">
        <v>137</v>
      </c>
      <c r="N6" s="76" t="s">
        <v>1</v>
      </c>
      <c r="O6" s="77" t="s">
        <v>137</v>
      </c>
      <c r="P6" s="76" t="s">
        <v>2</v>
      </c>
      <c r="Q6" s="77" t="s">
        <v>137</v>
      </c>
      <c r="R6" s="76" t="s">
        <v>3</v>
      </c>
      <c r="S6" s="77" t="s">
        <v>137</v>
      </c>
      <c r="T6" s="76" t="s">
        <v>4</v>
      </c>
      <c r="U6" s="77" t="s">
        <v>137</v>
      </c>
      <c r="V6" s="76" t="s">
        <v>5</v>
      </c>
      <c r="W6" s="77" t="s">
        <v>137</v>
      </c>
      <c r="X6" s="76" t="s">
        <v>6</v>
      </c>
      <c r="Y6" s="77" t="s">
        <v>137</v>
      </c>
      <c r="Z6" s="76" t="s">
        <v>7</v>
      </c>
      <c r="AA6" s="77" t="s">
        <v>137</v>
      </c>
      <c r="AB6" s="79" t="s">
        <v>72</v>
      </c>
      <c r="AC6" s="80"/>
    </row>
    <row r="7" spans="2:29">
      <c r="B7" s="86"/>
      <c r="C7" s="86"/>
      <c r="D7" s="89"/>
      <c r="E7" s="147" t="s">
        <v>70</v>
      </c>
      <c r="F7" s="18"/>
      <c r="G7" s="81"/>
      <c r="H7" s="82"/>
      <c r="I7" s="81"/>
      <c r="J7" s="83"/>
      <c r="K7" s="81"/>
      <c r="L7" s="83"/>
      <c r="M7" s="81"/>
      <c r="N7" s="83"/>
      <c r="O7" s="81"/>
      <c r="P7" s="83"/>
      <c r="Q7" s="81"/>
      <c r="R7" s="83"/>
      <c r="S7" s="81"/>
      <c r="T7" s="83"/>
      <c r="U7" s="81"/>
      <c r="V7" s="83"/>
      <c r="W7" s="81"/>
      <c r="X7" s="83"/>
      <c r="Y7" s="81"/>
      <c r="Z7" s="83"/>
      <c r="AA7" s="81"/>
      <c r="AB7" s="84" t="s">
        <v>73</v>
      </c>
      <c r="AC7" s="85"/>
    </row>
    <row r="8" spans="2:29" ht="14" customHeight="1">
      <c r="B8" s="68" t="s">
        <v>74</v>
      </c>
      <c r="C8" s="69"/>
      <c r="D8" s="90">
        <f>D36</f>
        <v>1675</v>
      </c>
      <c r="E8" s="71"/>
      <c r="F8" s="70">
        <f>F36</f>
        <v>2333</v>
      </c>
      <c r="G8" s="71"/>
      <c r="H8" s="72">
        <f>H36</f>
        <v>3052</v>
      </c>
      <c r="I8" s="73"/>
      <c r="J8" s="72">
        <f>J36</f>
        <v>3434</v>
      </c>
      <c r="K8" s="73"/>
      <c r="L8" s="72">
        <f>L36</f>
        <v>3721</v>
      </c>
      <c r="M8" s="73"/>
      <c r="N8" s="72">
        <f>N36</f>
        <v>4271</v>
      </c>
      <c r="O8" s="73"/>
      <c r="P8" s="72">
        <f>P36</f>
        <v>4455</v>
      </c>
      <c r="Q8" s="73"/>
      <c r="R8" s="72">
        <f>R36</f>
        <v>4070</v>
      </c>
      <c r="S8" s="73"/>
      <c r="T8" s="72">
        <f>T36</f>
        <v>4360</v>
      </c>
      <c r="U8" s="73"/>
      <c r="V8" s="72">
        <f>V36</f>
        <v>4810</v>
      </c>
      <c r="W8" s="73"/>
      <c r="X8" s="72">
        <f>X36</f>
        <v>4910</v>
      </c>
      <c r="Y8" s="73"/>
      <c r="Z8" s="72">
        <f>Z36</f>
        <v>4170</v>
      </c>
      <c r="AA8" s="73"/>
      <c r="AB8" s="74">
        <f>SUM(D8:Z8)</f>
        <v>45261</v>
      </c>
      <c r="AC8" s="75"/>
    </row>
    <row r="9" spans="2:29">
      <c r="B9" s="19" t="s">
        <v>36</v>
      </c>
      <c r="C9" s="12" t="s">
        <v>23</v>
      </c>
      <c r="D9" s="55"/>
      <c r="E9" s="129"/>
      <c r="F9" s="3"/>
      <c r="G9" s="37"/>
      <c r="H9" s="3"/>
      <c r="I9" s="37"/>
      <c r="J9" s="3"/>
      <c r="K9" s="37"/>
      <c r="L9" s="3"/>
      <c r="M9" s="37"/>
      <c r="N9" s="3"/>
      <c r="O9" s="37"/>
      <c r="P9" s="3"/>
      <c r="Q9" s="37"/>
      <c r="R9" s="3"/>
      <c r="S9" s="37"/>
      <c r="T9" s="3"/>
      <c r="U9" s="37"/>
      <c r="V9" s="3"/>
      <c r="W9" s="37"/>
      <c r="X9" s="3"/>
      <c r="Y9" s="37"/>
      <c r="Z9" s="3"/>
      <c r="AA9" s="37"/>
      <c r="AB9" s="62"/>
      <c r="AC9" s="63"/>
    </row>
    <row r="10" spans="2:29">
      <c r="B10" s="20"/>
      <c r="C10" s="21"/>
      <c r="D10" s="56"/>
      <c r="E10" s="130"/>
      <c r="F10" s="4"/>
      <c r="G10" s="38"/>
      <c r="H10" s="4"/>
      <c r="I10" s="38"/>
      <c r="J10" s="4"/>
      <c r="K10" s="38"/>
      <c r="L10" s="4"/>
      <c r="M10" s="38"/>
      <c r="N10" s="4"/>
      <c r="O10" s="38"/>
      <c r="P10" s="4"/>
      <c r="Q10" s="38"/>
      <c r="R10" s="4"/>
      <c r="S10" s="38"/>
      <c r="T10" s="4"/>
      <c r="U10" s="38"/>
      <c r="V10" s="4"/>
      <c r="W10" s="38"/>
      <c r="X10" s="4"/>
      <c r="Y10" s="38"/>
      <c r="Z10" s="4"/>
      <c r="AA10" s="38"/>
      <c r="AB10" s="64"/>
      <c r="AC10" s="265" t="s">
        <v>131</v>
      </c>
    </row>
    <row r="11" spans="2:29">
      <c r="B11" s="94" t="s">
        <v>24</v>
      </c>
      <c r="C11" s="95" t="s">
        <v>27</v>
      </c>
      <c r="D11" s="132">
        <v>150</v>
      </c>
      <c r="E11" s="133"/>
      <c r="F11" s="97">
        <f>G11*'Cost per Client'!$D$9</f>
        <v>95</v>
      </c>
      <c r="G11" s="257">
        <v>1</v>
      </c>
      <c r="H11" s="97">
        <f>I11*'Cost per Client'!$D$9</f>
        <v>190</v>
      </c>
      <c r="I11" s="257">
        <v>2</v>
      </c>
      <c r="J11" s="97">
        <f>K11*'Cost per Client'!$D$9</f>
        <v>190</v>
      </c>
      <c r="K11" s="257">
        <v>2</v>
      </c>
      <c r="L11" s="97">
        <f>M11*'Cost per Client'!$D$9</f>
        <v>285</v>
      </c>
      <c r="M11" s="257">
        <v>3</v>
      </c>
      <c r="N11" s="97">
        <f>O11*'Cost per Client'!$D$9</f>
        <v>285</v>
      </c>
      <c r="O11" s="257">
        <v>3</v>
      </c>
      <c r="P11" s="97">
        <f>Q11*'Cost per Client'!$D$9</f>
        <v>285</v>
      </c>
      <c r="Q11" s="257">
        <v>3</v>
      </c>
      <c r="R11" s="97">
        <f>S11*'Cost per Client'!$D$9</f>
        <v>190</v>
      </c>
      <c r="S11" s="257">
        <v>2</v>
      </c>
      <c r="T11" s="97">
        <f>U11*'Cost per Client'!$D$9</f>
        <v>285</v>
      </c>
      <c r="U11" s="257">
        <v>3</v>
      </c>
      <c r="V11" s="97">
        <f>W11*'Cost per Client'!$D$9</f>
        <v>285</v>
      </c>
      <c r="W11" s="257">
        <v>3</v>
      </c>
      <c r="X11" s="97">
        <f>Y11*'Cost per Client'!$D$9</f>
        <v>285</v>
      </c>
      <c r="Y11" s="257">
        <v>3</v>
      </c>
      <c r="Z11" s="97">
        <f>AA11*'Cost per Client'!$D$9</f>
        <v>95</v>
      </c>
      <c r="AA11" s="257">
        <v>1</v>
      </c>
      <c r="AB11" s="99">
        <f>D11+F11+H11+J11+L11+N11+P11+R11+T11+V11+X11+Z11</f>
        <v>2620</v>
      </c>
      <c r="AC11" s="266">
        <f>G11+I11+K11+M11+O11+Q11+S11+U11+W11+Y11+AA11</f>
        <v>26</v>
      </c>
    </row>
    <row r="12" spans="2:29">
      <c r="B12" s="101"/>
      <c r="C12" s="102" t="s">
        <v>28</v>
      </c>
      <c r="D12" s="134"/>
      <c r="E12" s="135"/>
      <c r="F12" s="104">
        <f>G12*'Cost per Client'!$H$9</f>
        <v>0</v>
      </c>
      <c r="G12" s="258">
        <v>0</v>
      </c>
      <c r="H12" s="104">
        <f>I12*'Cost per Client'!$H$9</f>
        <v>0</v>
      </c>
      <c r="I12" s="258">
        <v>0</v>
      </c>
      <c r="J12" s="104">
        <f>K12*'Cost per Client'!$H$9</f>
        <v>100</v>
      </c>
      <c r="K12" s="258">
        <v>1</v>
      </c>
      <c r="L12" s="104">
        <f>M12*'Cost per Client'!$H$9</f>
        <v>100</v>
      </c>
      <c r="M12" s="258">
        <v>1</v>
      </c>
      <c r="N12" s="104">
        <f>O12*'Cost per Client'!$H$9</f>
        <v>100</v>
      </c>
      <c r="O12" s="258">
        <v>1</v>
      </c>
      <c r="P12" s="104">
        <f>Q12*'Cost per Client'!$H$9</f>
        <v>100</v>
      </c>
      <c r="Q12" s="258">
        <v>1</v>
      </c>
      <c r="R12" s="104">
        <f>S12*'Cost per Client'!$H$9</f>
        <v>100</v>
      </c>
      <c r="S12" s="258">
        <v>1</v>
      </c>
      <c r="T12" s="104">
        <f>U12*'Cost per Client'!$H$9</f>
        <v>100</v>
      </c>
      <c r="U12" s="258">
        <v>1</v>
      </c>
      <c r="V12" s="104">
        <f>W12*'Cost per Client'!$H$9</f>
        <v>100</v>
      </c>
      <c r="W12" s="258">
        <v>1</v>
      </c>
      <c r="X12" s="104">
        <f>Y12*'Cost per Client'!$H$9</f>
        <v>100</v>
      </c>
      <c r="Y12" s="258">
        <v>1</v>
      </c>
      <c r="Z12" s="104">
        <f>AA12*'Cost per Client'!$H$9</f>
        <v>100</v>
      </c>
      <c r="AA12" s="258">
        <v>1</v>
      </c>
      <c r="AB12" s="99">
        <f t="shared" ref="AB12:AB34" si="0">D12+F12+H12+J12+L12+N12+P12+R12+T12+V12+X12+Z12</f>
        <v>900</v>
      </c>
      <c r="AC12" s="266">
        <f t="shared" ref="AC12:AC34" si="1">G12+I12+K12+M12+O12+Q12+S12+U12+W12+Y12+AA12</f>
        <v>9</v>
      </c>
    </row>
    <row r="13" spans="2:29">
      <c r="B13" s="101"/>
      <c r="C13" s="102" t="s">
        <v>30</v>
      </c>
      <c r="D13" s="134"/>
      <c r="E13" s="135"/>
      <c r="F13" s="104">
        <f>G13*'Cost per Client'!$L$9</f>
        <v>0</v>
      </c>
      <c r="G13" s="258">
        <v>0</v>
      </c>
      <c r="H13" s="104">
        <f>I13*'Cost per Client'!$L$9</f>
        <v>92</v>
      </c>
      <c r="I13" s="258">
        <v>1</v>
      </c>
      <c r="J13" s="104">
        <f>K13*'Cost per Client'!$L$9</f>
        <v>92</v>
      </c>
      <c r="K13" s="258">
        <v>1</v>
      </c>
      <c r="L13" s="104">
        <f>M13*'Cost per Client'!$L$9</f>
        <v>92</v>
      </c>
      <c r="M13" s="258">
        <v>1</v>
      </c>
      <c r="N13" s="104">
        <f>O13*'Cost per Client'!$L$9</f>
        <v>92</v>
      </c>
      <c r="O13" s="258">
        <v>1</v>
      </c>
      <c r="P13" s="104">
        <f>Q13*'Cost per Client'!$L$9</f>
        <v>184</v>
      </c>
      <c r="Q13" s="258">
        <v>2</v>
      </c>
      <c r="R13" s="104">
        <f>S13*'Cost per Client'!$L$9</f>
        <v>184</v>
      </c>
      <c r="S13" s="258">
        <v>2</v>
      </c>
      <c r="T13" s="104">
        <f>U13*'Cost per Client'!$L$9</f>
        <v>184</v>
      </c>
      <c r="U13" s="258">
        <v>2</v>
      </c>
      <c r="V13" s="104">
        <f>W13*'Cost per Client'!$L$9</f>
        <v>184</v>
      </c>
      <c r="W13" s="258">
        <v>2</v>
      </c>
      <c r="X13" s="104">
        <f>Y13*'Cost per Client'!$L$9</f>
        <v>184</v>
      </c>
      <c r="Y13" s="258">
        <v>2</v>
      </c>
      <c r="Z13" s="104">
        <f>AA13*'Cost per Client'!$L$9</f>
        <v>184</v>
      </c>
      <c r="AA13" s="258">
        <v>2</v>
      </c>
      <c r="AB13" s="99">
        <f t="shared" si="0"/>
        <v>1472</v>
      </c>
      <c r="AC13" s="266">
        <f t="shared" si="1"/>
        <v>16</v>
      </c>
    </row>
    <row r="14" spans="2:29">
      <c r="B14" s="250"/>
      <c r="C14" s="251" t="s">
        <v>31</v>
      </c>
      <c r="D14" s="252"/>
      <c r="E14" s="253"/>
      <c r="F14" s="254">
        <f>'Cost per Client'!$P$9</f>
        <v>150</v>
      </c>
      <c r="G14" s="259">
        <v>0</v>
      </c>
      <c r="H14" s="254">
        <f>'Cost per Client'!$P$9</f>
        <v>150</v>
      </c>
      <c r="I14" s="259">
        <v>0</v>
      </c>
      <c r="J14" s="254">
        <f>'Cost per Client'!$P$9</f>
        <v>150</v>
      </c>
      <c r="K14" s="259">
        <v>1</v>
      </c>
      <c r="L14" s="254">
        <f>'Cost per Client'!$P$9</f>
        <v>150</v>
      </c>
      <c r="M14" s="259">
        <v>1</v>
      </c>
      <c r="N14" s="254">
        <f>'Cost per Client'!$P$9</f>
        <v>150</v>
      </c>
      <c r="O14" s="259">
        <v>1</v>
      </c>
      <c r="P14" s="254">
        <f>'Cost per Client'!$P$9</f>
        <v>150</v>
      </c>
      <c r="Q14" s="259">
        <v>1</v>
      </c>
      <c r="R14" s="254">
        <f>'Cost per Client'!$P$9</f>
        <v>150</v>
      </c>
      <c r="S14" s="259">
        <v>1</v>
      </c>
      <c r="T14" s="254">
        <f>'Cost per Client'!$P$9</f>
        <v>150</v>
      </c>
      <c r="U14" s="259">
        <v>1</v>
      </c>
      <c r="V14" s="254">
        <f>'Cost per Client'!$P$9</f>
        <v>150</v>
      </c>
      <c r="W14" s="259">
        <v>1</v>
      </c>
      <c r="X14" s="254">
        <f>'Cost per Client'!$P$9</f>
        <v>150</v>
      </c>
      <c r="Y14" s="259">
        <v>4</v>
      </c>
      <c r="Z14" s="254">
        <f>'Cost per Client'!$P$9</f>
        <v>150</v>
      </c>
      <c r="AA14" s="259">
        <v>4</v>
      </c>
      <c r="AB14" s="255">
        <f t="shared" si="0"/>
        <v>1650</v>
      </c>
      <c r="AC14" s="267">
        <f t="shared" si="1"/>
        <v>15</v>
      </c>
    </row>
    <row r="15" spans="2:29">
      <c r="B15" s="20"/>
      <c r="C15" s="21"/>
      <c r="D15" s="56"/>
      <c r="E15" s="130"/>
      <c r="F15" s="4"/>
      <c r="G15" s="260"/>
      <c r="H15" s="4"/>
      <c r="I15" s="260"/>
      <c r="J15" s="4"/>
      <c r="K15" s="260"/>
      <c r="L15" s="4"/>
      <c r="M15" s="260"/>
      <c r="N15" s="4"/>
      <c r="O15" s="260"/>
      <c r="P15" s="4"/>
      <c r="Q15" s="260"/>
      <c r="R15" s="4"/>
      <c r="S15" s="260"/>
      <c r="T15" s="4"/>
      <c r="U15" s="260"/>
      <c r="V15" s="4"/>
      <c r="W15" s="260"/>
      <c r="X15" s="4"/>
      <c r="Y15" s="260"/>
      <c r="Z15" s="4"/>
      <c r="AA15" s="260"/>
      <c r="AB15" s="256"/>
      <c r="AC15" s="268">
        <f t="shared" si="1"/>
        <v>0</v>
      </c>
    </row>
    <row r="16" spans="2:29">
      <c r="B16" s="94" t="s">
        <v>25</v>
      </c>
      <c r="C16" s="95" t="s">
        <v>27</v>
      </c>
      <c r="D16" s="132">
        <v>175</v>
      </c>
      <c r="E16" s="133"/>
      <c r="F16" s="97">
        <f>G16*'Cost per Client'!$D$20</f>
        <v>190</v>
      </c>
      <c r="G16" s="257">
        <v>2</v>
      </c>
      <c r="H16" s="97">
        <f>I16*'Cost per Client'!$D$20</f>
        <v>190</v>
      </c>
      <c r="I16" s="257">
        <v>2</v>
      </c>
      <c r="J16" s="97">
        <f>K16*'Cost per Client'!$D$20</f>
        <v>285</v>
      </c>
      <c r="K16" s="257">
        <v>3</v>
      </c>
      <c r="L16" s="97">
        <f>M16*'Cost per Client'!$D$20</f>
        <v>285</v>
      </c>
      <c r="M16" s="257">
        <v>3</v>
      </c>
      <c r="N16" s="97">
        <f>O16*'Cost per Client'!$D$20</f>
        <v>285</v>
      </c>
      <c r="O16" s="257">
        <v>3</v>
      </c>
      <c r="P16" s="97">
        <f>Q16*'Cost per Client'!$D$20</f>
        <v>285</v>
      </c>
      <c r="Q16" s="257">
        <v>3</v>
      </c>
      <c r="R16" s="97">
        <f>S16*'Cost per Client'!$D$20</f>
        <v>285</v>
      </c>
      <c r="S16" s="257">
        <v>3</v>
      </c>
      <c r="T16" s="97">
        <f>U16*'Cost per Client'!$D$20</f>
        <v>380</v>
      </c>
      <c r="U16" s="257">
        <v>4</v>
      </c>
      <c r="V16" s="97">
        <f>W16*'Cost per Client'!$D$20</f>
        <v>380</v>
      </c>
      <c r="W16" s="257">
        <v>4</v>
      </c>
      <c r="X16" s="97">
        <f>Y16*'Cost per Client'!$D$20</f>
        <v>380</v>
      </c>
      <c r="Y16" s="257">
        <v>4</v>
      </c>
      <c r="Z16" s="97">
        <f>AA16*'Cost per Client'!$D$20</f>
        <v>380</v>
      </c>
      <c r="AA16" s="257">
        <v>4</v>
      </c>
      <c r="AB16" s="99">
        <f t="shared" si="0"/>
        <v>3500</v>
      </c>
      <c r="AC16" s="266">
        <f t="shared" si="1"/>
        <v>35</v>
      </c>
    </row>
    <row r="17" spans="2:29">
      <c r="B17" s="101"/>
      <c r="C17" s="102" t="s">
        <v>28</v>
      </c>
      <c r="D17" s="134"/>
      <c r="E17" s="135"/>
      <c r="F17" s="104">
        <f>G17*'Cost per Client'!$H$20</f>
        <v>0</v>
      </c>
      <c r="G17" s="258">
        <v>0</v>
      </c>
      <c r="H17" s="104">
        <f>I17*'Cost per Client'!$H$20</f>
        <v>0</v>
      </c>
      <c r="I17" s="258">
        <v>0</v>
      </c>
      <c r="J17" s="104">
        <f>K17*'Cost per Client'!$H$20</f>
        <v>0</v>
      </c>
      <c r="K17" s="258">
        <v>0</v>
      </c>
      <c r="L17" s="104">
        <f>M17*'Cost per Client'!$H$20</f>
        <v>100</v>
      </c>
      <c r="M17" s="258">
        <v>1</v>
      </c>
      <c r="N17" s="104">
        <f>O17*'Cost per Client'!$H$20</f>
        <v>100</v>
      </c>
      <c r="O17" s="258">
        <v>1</v>
      </c>
      <c r="P17" s="104">
        <f>Q17*'Cost per Client'!$H$20</f>
        <v>100</v>
      </c>
      <c r="Q17" s="258">
        <v>1</v>
      </c>
      <c r="R17" s="104">
        <f>S17*'Cost per Client'!$H$20</f>
        <v>100</v>
      </c>
      <c r="S17" s="258">
        <v>1</v>
      </c>
      <c r="T17" s="104">
        <f>U17*'Cost per Client'!$H$20</f>
        <v>100</v>
      </c>
      <c r="U17" s="258">
        <v>1</v>
      </c>
      <c r="V17" s="104">
        <f>W17*'Cost per Client'!$H$20</f>
        <v>100</v>
      </c>
      <c r="W17" s="258">
        <v>1</v>
      </c>
      <c r="X17" s="104">
        <f>Y17*'Cost per Client'!$H$20</f>
        <v>200</v>
      </c>
      <c r="Y17" s="258">
        <v>2</v>
      </c>
      <c r="Z17" s="104">
        <f>AA17*'Cost per Client'!$H$20</f>
        <v>200</v>
      </c>
      <c r="AA17" s="258">
        <v>2</v>
      </c>
      <c r="AB17" s="99">
        <f t="shared" si="0"/>
        <v>1000</v>
      </c>
      <c r="AC17" s="266">
        <f t="shared" si="1"/>
        <v>10</v>
      </c>
    </row>
    <row r="18" spans="2:29">
      <c r="B18" s="101"/>
      <c r="C18" s="102" t="s">
        <v>30</v>
      </c>
      <c r="D18" s="134"/>
      <c r="E18" s="135"/>
      <c r="F18" s="104">
        <f>G18*'Cost per Client'!$L$20</f>
        <v>0</v>
      </c>
      <c r="G18" s="258">
        <v>0</v>
      </c>
      <c r="H18" s="104">
        <f>I18*'Cost per Client'!$L$20</f>
        <v>92</v>
      </c>
      <c r="I18" s="258">
        <v>1</v>
      </c>
      <c r="J18" s="104">
        <f>K18*'Cost per Client'!$L$20</f>
        <v>184</v>
      </c>
      <c r="K18" s="258">
        <v>2</v>
      </c>
      <c r="L18" s="104">
        <f>M18*'Cost per Client'!$L$20</f>
        <v>184</v>
      </c>
      <c r="M18" s="258">
        <v>2</v>
      </c>
      <c r="N18" s="104">
        <f>O18*'Cost per Client'!$L$20</f>
        <v>184</v>
      </c>
      <c r="O18" s="258">
        <v>2</v>
      </c>
      <c r="P18" s="104">
        <f>Q18*'Cost per Client'!$L$20</f>
        <v>184</v>
      </c>
      <c r="Q18" s="258">
        <v>2</v>
      </c>
      <c r="R18" s="104">
        <f>S18*'Cost per Client'!$L$20</f>
        <v>184</v>
      </c>
      <c r="S18" s="258">
        <v>2</v>
      </c>
      <c r="T18" s="104">
        <f>U18*'Cost per Client'!$L$20</f>
        <v>184</v>
      </c>
      <c r="U18" s="258">
        <v>2</v>
      </c>
      <c r="V18" s="104">
        <f>W18*'Cost per Client'!$L$20</f>
        <v>184</v>
      </c>
      <c r="W18" s="258">
        <v>2</v>
      </c>
      <c r="X18" s="104">
        <f>Y18*'Cost per Client'!$L$20</f>
        <v>184</v>
      </c>
      <c r="Y18" s="258">
        <v>2</v>
      </c>
      <c r="Z18" s="104">
        <f>AA18*'Cost per Client'!$L$20</f>
        <v>184</v>
      </c>
      <c r="AA18" s="258">
        <v>2</v>
      </c>
      <c r="AB18" s="99">
        <f t="shared" si="0"/>
        <v>1748</v>
      </c>
      <c r="AC18" s="266">
        <f t="shared" si="1"/>
        <v>19</v>
      </c>
    </row>
    <row r="19" spans="2:29">
      <c r="B19" s="250"/>
      <c r="C19" s="251" t="s">
        <v>31</v>
      </c>
      <c r="D19" s="252"/>
      <c r="E19" s="253"/>
      <c r="F19" s="254">
        <f>G19*'Cost per Client'!$P$20</f>
        <v>0</v>
      </c>
      <c r="G19" s="259">
        <v>0</v>
      </c>
      <c r="H19" s="254">
        <f>I19*'Cost per Client'!$P$20</f>
        <v>0</v>
      </c>
      <c r="I19" s="259">
        <v>0</v>
      </c>
      <c r="J19" s="254">
        <f>K19*'Cost per Client'!$P$20</f>
        <v>0</v>
      </c>
      <c r="K19" s="259">
        <v>0</v>
      </c>
      <c r="L19" s="254">
        <f>M19*'Cost per Client'!$P$20</f>
        <v>0</v>
      </c>
      <c r="M19" s="259">
        <v>0</v>
      </c>
      <c r="N19" s="254">
        <f>O19*'Cost per Client'!$P$20</f>
        <v>150</v>
      </c>
      <c r="O19" s="259">
        <v>1</v>
      </c>
      <c r="P19" s="254">
        <f>Q19*'Cost per Client'!$P$20</f>
        <v>150</v>
      </c>
      <c r="Q19" s="259">
        <v>1</v>
      </c>
      <c r="R19" s="254">
        <f>S19*'Cost per Client'!$P$20</f>
        <v>150</v>
      </c>
      <c r="S19" s="259">
        <v>1</v>
      </c>
      <c r="T19" s="254">
        <f>U19*'Cost per Client'!$P$20</f>
        <v>150</v>
      </c>
      <c r="U19" s="259">
        <v>1</v>
      </c>
      <c r="V19" s="254">
        <f>W19*'Cost per Client'!$P$20</f>
        <v>150</v>
      </c>
      <c r="W19" s="259">
        <v>1</v>
      </c>
      <c r="X19" s="254">
        <f>Y19*'Cost per Client'!$P$20</f>
        <v>150</v>
      </c>
      <c r="Y19" s="259">
        <v>1</v>
      </c>
      <c r="Z19" s="254">
        <f>AA19*'Cost per Client'!$P$20</f>
        <v>150</v>
      </c>
      <c r="AA19" s="259">
        <v>1</v>
      </c>
      <c r="AB19" s="255">
        <f t="shared" si="0"/>
        <v>1050</v>
      </c>
      <c r="AC19" s="267">
        <f t="shared" si="1"/>
        <v>7</v>
      </c>
    </row>
    <row r="20" spans="2:29">
      <c r="B20" s="20"/>
      <c r="C20" s="21"/>
      <c r="D20" s="56"/>
      <c r="E20" s="130"/>
      <c r="F20" s="4"/>
      <c r="G20" s="260"/>
      <c r="H20" s="4"/>
      <c r="I20" s="260"/>
      <c r="J20" s="4"/>
      <c r="K20" s="260"/>
      <c r="L20" s="4"/>
      <c r="M20" s="260"/>
      <c r="N20" s="4"/>
      <c r="O20" s="260"/>
      <c r="P20" s="4"/>
      <c r="Q20" s="260"/>
      <c r="R20" s="4"/>
      <c r="S20" s="260"/>
      <c r="T20" s="4"/>
      <c r="U20" s="260"/>
      <c r="V20" s="4"/>
      <c r="W20" s="260"/>
      <c r="X20" s="4"/>
      <c r="Y20" s="260"/>
      <c r="Z20" s="4"/>
      <c r="AA20" s="260"/>
      <c r="AB20" s="256"/>
      <c r="AC20" s="268">
        <f t="shared" si="1"/>
        <v>0</v>
      </c>
    </row>
    <row r="21" spans="2:29">
      <c r="B21" s="94" t="s">
        <v>26</v>
      </c>
      <c r="C21" s="95" t="s">
        <v>27</v>
      </c>
      <c r="D21" s="132">
        <v>200</v>
      </c>
      <c r="E21" s="133"/>
      <c r="F21" s="97">
        <f>G21*'Cost per Client'!$D$31</f>
        <v>95</v>
      </c>
      <c r="G21" s="257">
        <v>1</v>
      </c>
      <c r="H21" s="97">
        <f>I21*'Cost per Client'!$D$31</f>
        <v>190</v>
      </c>
      <c r="I21" s="257">
        <v>2</v>
      </c>
      <c r="J21" s="97">
        <f>K21*'Cost per Client'!$D$31</f>
        <v>285</v>
      </c>
      <c r="K21" s="257">
        <v>3</v>
      </c>
      <c r="L21" s="97">
        <f>M21*'Cost per Client'!$D$31</f>
        <v>285</v>
      </c>
      <c r="M21" s="257">
        <v>3</v>
      </c>
      <c r="N21" s="97">
        <f>O21*'Cost per Client'!$D$31</f>
        <v>285</v>
      </c>
      <c r="O21" s="257">
        <v>3</v>
      </c>
      <c r="P21" s="97">
        <f>Q21*'Cost per Client'!$D$31</f>
        <v>285</v>
      </c>
      <c r="Q21" s="257">
        <v>3</v>
      </c>
      <c r="R21" s="97">
        <f>S21*'Cost per Client'!$D$31</f>
        <v>95</v>
      </c>
      <c r="S21" s="257">
        <v>1</v>
      </c>
      <c r="T21" s="97">
        <f>U21*'Cost per Client'!$D$31</f>
        <v>95</v>
      </c>
      <c r="U21" s="257">
        <v>1</v>
      </c>
      <c r="V21" s="97">
        <f>W21*'Cost per Client'!$D$31</f>
        <v>95</v>
      </c>
      <c r="W21" s="257">
        <v>1</v>
      </c>
      <c r="X21" s="97">
        <f>Y21*'Cost per Client'!$D$31</f>
        <v>95</v>
      </c>
      <c r="Y21" s="257">
        <v>1</v>
      </c>
      <c r="Z21" s="97">
        <f>AA21*'Cost per Client'!$D$31</f>
        <v>95</v>
      </c>
      <c r="AA21" s="257">
        <v>1</v>
      </c>
      <c r="AB21" s="99">
        <f t="shared" si="0"/>
        <v>2100</v>
      </c>
      <c r="AC21" s="266">
        <f t="shared" si="1"/>
        <v>20</v>
      </c>
    </row>
    <row r="22" spans="2:29">
      <c r="B22" s="101"/>
      <c r="C22" s="102" t="s">
        <v>28</v>
      </c>
      <c r="D22" s="134"/>
      <c r="E22" s="135"/>
      <c r="F22" s="104">
        <f>G22*'Cost per Client'!$H$31</f>
        <v>0</v>
      </c>
      <c r="G22" s="258">
        <v>0</v>
      </c>
      <c r="H22" s="104">
        <f>I22*'Cost per Client'!$H$31</f>
        <v>0</v>
      </c>
      <c r="I22" s="258">
        <v>0</v>
      </c>
      <c r="J22" s="104">
        <f>K22*'Cost per Client'!$H$31</f>
        <v>0</v>
      </c>
      <c r="K22" s="258">
        <v>0</v>
      </c>
      <c r="L22" s="104">
        <f>M22*'Cost per Client'!$H$31</f>
        <v>0</v>
      </c>
      <c r="M22" s="258">
        <v>0</v>
      </c>
      <c r="N22" s="104">
        <f>O22*'Cost per Client'!$H$31</f>
        <v>100</v>
      </c>
      <c r="O22" s="258">
        <v>1</v>
      </c>
      <c r="P22" s="104">
        <f>Q22*'Cost per Client'!$H$31</f>
        <v>100</v>
      </c>
      <c r="Q22" s="258">
        <v>1</v>
      </c>
      <c r="R22" s="104">
        <f>S22*'Cost per Client'!$H$31</f>
        <v>100</v>
      </c>
      <c r="S22" s="258">
        <v>1</v>
      </c>
      <c r="T22" s="104">
        <f>U22*'Cost per Client'!$H$31</f>
        <v>200</v>
      </c>
      <c r="U22" s="258">
        <v>2</v>
      </c>
      <c r="V22" s="104">
        <f>W22*'Cost per Client'!$H$31</f>
        <v>200</v>
      </c>
      <c r="W22" s="258">
        <v>2</v>
      </c>
      <c r="X22" s="104">
        <f>Y22*'Cost per Client'!$H$31</f>
        <v>200</v>
      </c>
      <c r="Y22" s="258">
        <v>2</v>
      </c>
      <c r="Z22" s="104">
        <f>AA22*'Cost per Client'!$H$31</f>
        <v>100</v>
      </c>
      <c r="AA22" s="258">
        <v>1</v>
      </c>
      <c r="AB22" s="99">
        <f t="shared" si="0"/>
        <v>1000</v>
      </c>
      <c r="AC22" s="266">
        <f t="shared" si="1"/>
        <v>10</v>
      </c>
    </row>
    <row r="23" spans="2:29">
      <c r="B23" s="101"/>
      <c r="C23" s="102" t="s">
        <v>30</v>
      </c>
      <c r="D23" s="134"/>
      <c r="E23" s="135"/>
      <c r="F23" s="104">
        <f>G23*'Cost per Client'!$L$31</f>
        <v>0</v>
      </c>
      <c r="G23" s="258">
        <v>0</v>
      </c>
      <c r="H23" s="104">
        <f>I23*'Cost per Client'!$L$31</f>
        <v>0</v>
      </c>
      <c r="I23" s="258">
        <v>0</v>
      </c>
      <c r="J23" s="104">
        <f>K23*'Cost per Client'!$L$31</f>
        <v>0</v>
      </c>
      <c r="K23" s="258">
        <v>0</v>
      </c>
      <c r="L23" s="104">
        <f>M23*'Cost per Client'!$L$31</f>
        <v>92</v>
      </c>
      <c r="M23" s="258">
        <v>1</v>
      </c>
      <c r="N23" s="104">
        <f>O23*'Cost per Client'!$L$31</f>
        <v>92</v>
      </c>
      <c r="O23" s="258">
        <v>1</v>
      </c>
      <c r="P23" s="104">
        <f>Q23*'Cost per Client'!$L$31</f>
        <v>184</v>
      </c>
      <c r="Q23" s="258">
        <v>2</v>
      </c>
      <c r="R23" s="104">
        <f>S23*'Cost per Client'!$L$31</f>
        <v>184</v>
      </c>
      <c r="S23" s="258">
        <v>2</v>
      </c>
      <c r="T23" s="104">
        <f>U23*'Cost per Client'!$L$31</f>
        <v>184</v>
      </c>
      <c r="U23" s="258">
        <v>2</v>
      </c>
      <c r="V23" s="104">
        <f>W23*'Cost per Client'!$L$31</f>
        <v>184</v>
      </c>
      <c r="W23" s="258">
        <v>2</v>
      </c>
      <c r="X23" s="104">
        <f>Y23*'Cost per Client'!$L$31</f>
        <v>184</v>
      </c>
      <c r="Y23" s="258">
        <v>2</v>
      </c>
      <c r="Z23" s="104">
        <f>AA23*'Cost per Client'!$L$31</f>
        <v>184</v>
      </c>
      <c r="AA23" s="258">
        <v>2</v>
      </c>
      <c r="AB23" s="99">
        <f t="shared" si="0"/>
        <v>1288</v>
      </c>
      <c r="AC23" s="266">
        <f t="shared" si="1"/>
        <v>14</v>
      </c>
    </row>
    <row r="24" spans="2:29">
      <c r="B24" s="250"/>
      <c r="C24" s="251" t="s">
        <v>31</v>
      </c>
      <c r="D24" s="252">
        <v>120</v>
      </c>
      <c r="E24" s="253"/>
      <c r="F24" s="254">
        <f>G24*'Cost per Client'!$P$31</f>
        <v>300</v>
      </c>
      <c r="G24" s="259">
        <v>2</v>
      </c>
      <c r="H24" s="254">
        <f>I24*'Cost per Client'!$P$31</f>
        <v>300</v>
      </c>
      <c r="I24" s="259">
        <v>2</v>
      </c>
      <c r="J24" s="254">
        <f>K24*'Cost per Client'!$P$31</f>
        <v>300</v>
      </c>
      <c r="K24" s="259">
        <v>2</v>
      </c>
      <c r="L24" s="254">
        <f>M24*'Cost per Client'!$P$31</f>
        <v>300</v>
      </c>
      <c r="M24" s="259">
        <v>2</v>
      </c>
      <c r="N24" s="254">
        <f>O24*'Cost per Client'!$P$31</f>
        <v>600</v>
      </c>
      <c r="O24" s="259">
        <v>4</v>
      </c>
      <c r="P24" s="254">
        <f>Q24*'Cost per Client'!$P$31</f>
        <v>600</v>
      </c>
      <c r="Q24" s="259">
        <v>4</v>
      </c>
      <c r="R24" s="254">
        <f>S24*'Cost per Client'!$P$31</f>
        <v>600</v>
      </c>
      <c r="S24" s="259">
        <v>4</v>
      </c>
      <c r="T24" s="254">
        <f>U24*'Cost per Client'!$P$31</f>
        <v>600</v>
      </c>
      <c r="U24" s="259">
        <v>4</v>
      </c>
      <c r="V24" s="254">
        <f>W24*'Cost per Client'!$P$31</f>
        <v>750</v>
      </c>
      <c r="W24" s="259">
        <v>5</v>
      </c>
      <c r="X24" s="254">
        <f>Y24*'Cost per Client'!$P$31</f>
        <v>750</v>
      </c>
      <c r="Y24" s="259">
        <v>5</v>
      </c>
      <c r="Z24" s="254">
        <f>AA24*'Cost per Client'!$P$31</f>
        <v>300</v>
      </c>
      <c r="AA24" s="259">
        <v>2</v>
      </c>
      <c r="AB24" s="255">
        <f t="shared" si="0"/>
        <v>5520</v>
      </c>
      <c r="AC24" s="267">
        <f t="shared" si="1"/>
        <v>36</v>
      </c>
    </row>
    <row r="25" spans="2:29">
      <c r="B25" s="20"/>
      <c r="C25" s="21"/>
      <c r="D25" s="56"/>
      <c r="E25" s="130"/>
      <c r="F25" s="4"/>
      <c r="G25" s="260"/>
      <c r="H25" s="4"/>
      <c r="I25" s="260"/>
      <c r="J25" s="4"/>
      <c r="K25" s="260"/>
      <c r="L25" s="4"/>
      <c r="M25" s="260"/>
      <c r="N25" s="4"/>
      <c r="O25" s="260"/>
      <c r="P25" s="4"/>
      <c r="Q25" s="260"/>
      <c r="R25" s="4"/>
      <c r="S25" s="260"/>
      <c r="T25" s="4"/>
      <c r="U25" s="260"/>
      <c r="V25" s="4"/>
      <c r="W25" s="260"/>
      <c r="X25" s="4"/>
      <c r="Y25" s="260"/>
      <c r="Z25" s="4"/>
      <c r="AA25" s="260"/>
      <c r="AB25" s="256"/>
      <c r="AC25" s="268">
        <f t="shared" si="1"/>
        <v>0</v>
      </c>
    </row>
    <row r="26" spans="2:29">
      <c r="B26" s="94" t="s">
        <v>29</v>
      </c>
      <c r="C26" s="95" t="s">
        <v>27</v>
      </c>
      <c r="D26" s="132">
        <v>90</v>
      </c>
      <c r="E26" s="133"/>
      <c r="F26" s="97">
        <f>G26*'Cost per Client'!$D$42</f>
        <v>190</v>
      </c>
      <c r="G26" s="257">
        <v>2</v>
      </c>
      <c r="H26" s="97">
        <f>I26*'Cost per Client'!$D$42</f>
        <v>190</v>
      </c>
      <c r="I26" s="257">
        <v>2</v>
      </c>
      <c r="J26" s="97">
        <f>K26*'Cost per Client'!$D$42</f>
        <v>190</v>
      </c>
      <c r="K26" s="257">
        <v>2</v>
      </c>
      <c r="L26" s="97">
        <f>M26*'Cost per Client'!$D$42</f>
        <v>190</v>
      </c>
      <c r="M26" s="257">
        <v>2</v>
      </c>
      <c r="N26" s="97">
        <f>O26*'Cost per Client'!$D$42</f>
        <v>190</v>
      </c>
      <c r="O26" s="257">
        <v>2</v>
      </c>
      <c r="P26" s="97">
        <f>Q26*'Cost per Client'!$D$42</f>
        <v>190</v>
      </c>
      <c r="Q26" s="257">
        <v>2</v>
      </c>
      <c r="R26" s="97">
        <f>S26*'Cost per Client'!$D$42</f>
        <v>190</v>
      </c>
      <c r="S26" s="257">
        <v>2</v>
      </c>
      <c r="T26" s="97">
        <f>U26*'Cost per Client'!$D$42</f>
        <v>190</v>
      </c>
      <c r="U26" s="257">
        <v>2</v>
      </c>
      <c r="V26" s="97">
        <f>W26*'Cost per Client'!$D$42</f>
        <v>190</v>
      </c>
      <c r="W26" s="257">
        <v>2</v>
      </c>
      <c r="X26" s="97">
        <f>Y26*'Cost per Client'!$D$42</f>
        <v>190</v>
      </c>
      <c r="Y26" s="257">
        <v>2</v>
      </c>
      <c r="Z26" s="97">
        <f>AA26*'Cost per Client'!$D$42</f>
        <v>190</v>
      </c>
      <c r="AA26" s="257">
        <v>2</v>
      </c>
      <c r="AB26" s="99">
        <f t="shared" si="0"/>
        <v>2180</v>
      </c>
      <c r="AC26" s="266">
        <f t="shared" si="1"/>
        <v>22</v>
      </c>
    </row>
    <row r="27" spans="2:29">
      <c r="B27" s="101"/>
      <c r="C27" s="102" t="s">
        <v>28</v>
      </c>
      <c r="D27" s="134">
        <v>135</v>
      </c>
      <c r="E27" s="135"/>
      <c r="F27" s="104">
        <f>G27*'Cost per Client'!$H$42</f>
        <v>200</v>
      </c>
      <c r="G27" s="258">
        <v>2</v>
      </c>
      <c r="H27" s="104">
        <f>I27*'Cost per Client'!$H$42</f>
        <v>300</v>
      </c>
      <c r="I27" s="258">
        <v>3</v>
      </c>
      <c r="J27" s="104">
        <f>K27*'Cost per Client'!$H$42</f>
        <v>300</v>
      </c>
      <c r="K27" s="258">
        <v>3</v>
      </c>
      <c r="L27" s="104">
        <f>M27*'Cost per Client'!$H$42</f>
        <v>300</v>
      </c>
      <c r="M27" s="258">
        <v>3</v>
      </c>
      <c r="N27" s="104">
        <f>O27*'Cost per Client'!$H$42</f>
        <v>300</v>
      </c>
      <c r="O27" s="258">
        <v>3</v>
      </c>
      <c r="P27" s="104">
        <f>Q27*'Cost per Client'!$H$42</f>
        <v>300</v>
      </c>
      <c r="Q27" s="258">
        <v>3</v>
      </c>
      <c r="R27" s="104">
        <f>S27*'Cost per Client'!$H$42</f>
        <v>300</v>
      </c>
      <c r="S27" s="258">
        <v>3</v>
      </c>
      <c r="T27" s="104">
        <f>U27*'Cost per Client'!$H$42</f>
        <v>300</v>
      </c>
      <c r="U27" s="258">
        <v>3</v>
      </c>
      <c r="V27" s="104">
        <f>W27*'Cost per Client'!$H$42</f>
        <v>300</v>
      </c>
      <c r="W27" s="258">
        <v>3</v>
      </c>
      <c r="X27" s="104">
        <f>Y27*'Cost per Client'!$H$42</f>
        <v>300</v>
      </c>
      <c r="Y27" s="258">
        <v>3</v>
      </c>
      <c r="Z27" s="104">
        <f>AA27*'Cost per Client'!$H$42</f>
        <v>300</v>
      </c>
      <c r="AA27" s="258">
        <v>3</v>
      </c>
      <c r="AB27" s="99">
        <f t="shared" si="0"/>
        <v>3335</v>
      </c>
      <c r="AC27" s="266">
        <f t="shared" si="1"/>
        <v>32</v>
      </c>
    </row>
    <row r="28" spans="2:29">
      <c r="B28" s="101"/>
      <c r="C28" s="102" t="s">
        <v>30</v>
      </c>
      <c r="D28" s="134">
        <v>120</v>
      </c>
      <c r="E28" s="135"/>
      <c r="F28" s="104">
        <f>G28*'Cost per Client'!$L$42</f>
        <v>276</v>
      </c>
      <c r="G28" s="258">
        <v>3</v>
      </c>
      <c r="H28" s="104">
        <f>I28*'Cost per Client'!$L$42</f>
        <v>276</v>
      </c>
      <c r="I28" s="258">
        <v>3</v>
      </c>
      <c r="J28" s="104">
        <f>K28*'Cost per Client'!$L$42</f>
        <v>276</v>
      </c>
      <c r="K28" s="258">
        <v>3</v>
      </c>
      <c r="L28" s="104">
        <f>M28*'Cost per Client'!$L$42</f>
        <v>276</v>
      </c>
      <c r="M28" s="258">
        <v>3</v>
      </c>
      <c r="N28" s="104">
        <f>O28*'Cost per Client'!$L$42</f>
        <v>276</v>
      </c>
      <c r="O28" s="258">
        <v>3</v>
      </c>
      <c r="P28" s="104">
        <f>Q28*'Cost per Client'!$L$42</f>
        <v>276</v>
      </c>
      <c r="Q28" s="258">
        <v>3</v>
      </c>
      <c r="R28" s="104">
        <f>S28*'Cost per Client'!$L$42</f>
        <v>276</v>
      </c>
      <c r="S28" s="258">
        <v>3</v>
      </c>
      <c r="T28" s="104">
        <f>U28*'Cost per Client'!$L$42</f>
        <v>276</v>
      </c>
      <c r="U28" s="258">
        <v>3</v>
      </c>
      <c r="V28" s="104">
        <f>W28*'Cost per Client'!$L$42</f>
        <v>276</v>
      </c>
      <c r="W28" s="258">
        <v>3</v>
      </c>
      <c r="X28" s="104">
        <f>Y28*'Cost per Client'!$L$42</f>
        <v>276</v>
      </c>
      <c r="Y28" s="258">
        <v>3</v>
      </c>
      <c r="Z28" s="104">
        <f>AA28*'Cost per Client'!$L$42</f>
        <v>276</v>
      </c>
      <c r="AA28" s="258">
        <v>3</v>
      </c>
      <c r="AB28" s="99">
        <f t="shared" si="0"/>
        <v>3156</v>
      </c>
      <c r="AC28" s="266">
        <f t="shared" si="1"/>
        <v>33</v>
      </c>
    </row>
    <row r="29" spans="2:29">
      <c r="B29" s="20"/>
      <c r="C29" s="21" t="s">
        <v>31</v>
      </c>
      <c r="D29" s="56">
        <v>100</v>
      </c>
      <c r="E29" s="130"/>
      <c r="F29" s="4">
        <f>G29*'Cost per Client'!$P$42</f>
        <v>300</v>
      </c>
      <c r="G29" s="260">
        <v>2</v>
      </c>
      <c r="H29" s="4">
        <f>I29*'Cost per Client'!$P$42</f>
        <v>450</v>
      </c>
      <c r="I29" s="260">
        <v>3</v>
      </c>
      <c r="J29" s="4">
        <f>K29*'Cost per Client'!$P$42</f>
        <v>450</v>
      </c>
      <c r="K29" s="260">
        <v>3</v>
      </c>
      <c r="L29" s="4">
        <f>M29*'Cost per Client'!$P$42</f>
        <v>450</v>
      </c>
      <c r="M29" s="260">
        <v>3</v>
      </c>
      <c r="N29" s="4">
        <f>O29*'Cost per Client'!$P$42</f>
        <v>450</v>
      </c>
      <c r="O29" s="260">
        <v>3</v>
      </c>
      <c r="P29" s="4">
        <f>Q29*'Cost per Client'!$P$42</f>
        <v>450</v>
      </c>
      <c r="Q29" s="260">
        <v>3</v>
      </c>
      <c r="R29" s="4">
        <f>S29*'Cost per Client'!$P$42</f>
        <v>450</v>
      </c>
      <c r="S29" s="260">
        <v>3</v>
      </c>
      <c r="T29" s="4">
        <f>U29*'Cost per Client'!$P$42</f>
        <v>450</v>
      </c>
      <c r="U29" s="260">
        <v>3</v>
      </c>
      <c r="V29" s="4">
        <f>W29*'Cost per Client'!$P$42</f>
        <v>750</v>
      </c>
      <c r="W29" s="260">
        <v>5</v>
      </c>
      <c r="X29" s="4">
        <f>Y29*'Cost per Client'!$P$42</f>
        <v>750</v>
      </c>
      <c r="Y29" s="260">
        <v>5</v>
      </c>
      <c r="Z29" s="4">
        <f>AA29*'Cost per Client'!$P$42</f>
        <v>750</v>
      </c>
      <c r="AA29" s="260">
        <v>5</v>
      </c>
      <c r="AB29" s="255">
        <f t="shared" si="0"/>
        <v>5800</v>
      </c>
      <c r="AC29" s="267">
        <f t="shared" si="1"/>
        <v>38</v>
      </c>
    </row>
    <row r="30" spans="2:29">
      <c r="B30" s="22"/>
      <c r="C30" s="5"/>
      <c r="D30" s="55"/>
      <c r="E30" s="131"/>
      <c r="F30" s="3"/>
      <c r="G30" s="261"/>
      <c r="H30" s="3"/>
      <c r="I30" s="261"/>
      <c r="J30" s="3"/>
      <c r="K30" s="261"/>
      <c r="L30" s="3"/>
      <c r="M30" s="261"/>
      <c r="N30" s="3"/>
      <c r="O30" s="261"/>
      <c r="P30" s="3"/>
      <c r="Q30" s="261"/>
      <c r="R30" s="3"/>
      <c r="S30" s="261"/>
      <c r="T30" s="3"/>
      <c r="U30" s="261"/>
      <c r="V30" s="3"/>
      <c r="W30" s="261"/>
      <c r="X30" s="3"/>
      <c r="Y30" s="261"/>
      <c r="Z30" s="3"/>
      <c r="AA30" s="261"/>
      <c r="AB30" s="256"/>
      <c r="AC30" s="268">
        <f t="shared" si="1"/>
        <v>0</v>
      </c>
    </row>
    <row r="31" spans="2:29">
      <c r="B31" s="94" t="s">
        <v>32</v>
      </c>
      <c r="C31" s="95" t="s">
        <v>27</v>
      </c>
      <c r="D31" s="132">
        <v>150</v>
      </c>
      <c r="E31" s="133"/>
      <c r="F31" s="97">
        <f>G31*'Cost per Client'!$D$53</f>
        <v>95</v>
      </c>
      <c r="G31" s="257">
        <v>1</v>
      </c>
      <c r="H31" s="97">
        <f>I31*'Cost per Client'!$D$53</f>
        <v>190</v>
      </c>
      <c r="I31" s="257">
        <v>2</v>
      </c>
      <c r="J31" s="97">
        <f>K31*'Cost per Client'!$D$53</f>
        <v>190</v>
      </c>
      <c r="K31" s="257">
        <v>2</v>
      </c>
      <c r="L31" s="97">
        <f>M31*'Cost per Client'!$D$53</f>
        <v>190</v>
      </c>
      <c r="M31" s="257">
        <v>2</v>
      </c>
      <c r="N31" s="97">
        <f>O31*'Cost per Client'!$D$53</f>
        <v>190</v>
      </c>
      <c r="O31" s="257">
        <v>2</v>
      </c>
      <c r="P31" s="97">
        <f>Q31*'Cost per Client'!$D$53</f>
        <v>190</v>
      </c>
      <c r="Q31" s="257">
        <v>2</v>
      </c>
      <c r="R31" s="97">
        <f>S31*'Cost per Client'!$D$53</f>
        <v>190</v>
      </c>
      <c r="S31" s="257">
        <v>2</v>
      </c>
      <c r="T31" s="97">
        <f>U31*'Cost per Client'!$D$53</f>
        <v>190</v>
      </c>
      <c r="U31" s="257">
        <v>2</v>
      </c>
      <c r="V31" s="97">
        <f>W31*'Cost per Client'!$D$53</f>
        <v>190</v>
      </c>
      <c r="W31" s="257">
        <v>2</v>
      </c>
      <c r="X31" s="97">
        <f>Y31*'Cost per Client'!$D$53</f>
        <v>190</v>
      </c>
      <c r="Y31" s="257">
        <v>2</v>
      </c>
      <c r="Z31" s="97">
        <f>AA31*'Cost per Client'!$D$53</f>
        <v>190</v>
      </c>
      <c r="AA31" s="257">
        <v>2</v>
      </c>
      <c r="AB31" s="99">
        <f t="shared" si="0"/>
        <v>2145</v>
      </c>
      <c r="AC31" s="266">
        <f t="shared" si="1"/>
        <v>21</v>
      </c>
    </row>
    <row r="32" spans="2:29">
      <c r="B32" s="101"/>
      <c r="C32" s="102" t="s">
        <v>28</v>
      </c>
      <c r="D32" s="134">
        <v>135</v>
      </c>
      <c r="E32" s="135"/>
      <c r="F32" s="104">
        <f>G32*'Cost per Client'!$H$53</f>
        <v>200</v>
      </c>
      <c r="G32" s="258">
        <v>2</v>
      </c>
      <c r="H32" s="104">
        <f>I32*'Cost per Client'!$H$53</f>
        <v>200</v>
      </c>
      <c r="I32" s="258">
        <v>2</v>
      </c>
      <c r="J32" s="104">
        <f>K32*'Cost per Client'!$H$53</f>
        <v>200</v>
      </c>
      <c r="K32" s="258">
        <v>2</v>
      </c>
      <c r="L32" s="104">
        <f>M32*'Cost per Client'!$H$53</f>
        <v>200</v>
      </c>
      <c r="M32" s="258">
        <v>2</v>
      </c>
      <c r="N32" s="104">
        <f>O32*'Cost per Client'!$H$53</f>
        <v>200</v>
      </c>
      <c r="O32" s="258">
        <v>2</v>
      </c>
      <c r="P32" s="104">
        <f>Q32*'Cost per Client'!$H$53</f>
        <v>200</v>
      </c>
      <c r="Q32" s="258">
        <v>2</v>
      </c>
      <c r="R32" s="104">
        <f>S32*'Cost per Client'!$H$53</f>
        <v>100</v>
      </c>
      <c r="S32" s="258">
        <v>1</v>
      </c>
      <c r="T32" s="104">
        <f>U32*'Cost per Client'!$H$53</f>
        <v>100</v>
      </c>
      <c r="U32" s="258">
        <v>1</v>
      </c>
      <c r="V32" s="104">
        <f>W32*'Cost per Client'!$H$53</f>
        <v>100</v>
      </c>
      <c r="W32" s="258">
        <v>1</v>
      </c>
      <c r="X32" s="104">
        <f>Y32*'Cost per Client'!$H$53</f>
        <v>100</v>
      </c>
      <c r="Y32" s="258">
        <v>1</v>
      </c>
      <c r="Z32" s="104">
        <f>AA32*'Cost per Client'!$H$53</f>
        <v>100</v>
      </c>
      <c r="AA32" s="258">
        <v>1</v>
      </c>
      <c r="AB32" s="99">
        <f t="shared" si="0"/>
        <v>1835</v>
      </c>
      <c r="AC32" s="266">
        <f t="shared" si="1"/>
        <v>17</v>
      </c>
    </row>
    <row r="33" spans="2:29">
      <c r="B33" s="101"/>
      <c r="C33" s="102" t="s">
        <v>30</v>
      </c>
      <c r="D33" s="134">
        <v>200</v>
      </c>
      <c r="E33" s="135"/>
      <c r="F33" s="104">
        <f>'Cost per Client'!$L$53</f>
        <v>92</v>
      </c>
      <c r="G33" s="258">
        <v>3</v>
      </c>
      <c r="H33" s="104">
        <f>'Cost per Client'!$L$53</f>
        <v>92</v>
      </c>
      <c r="I33" s="258">
        <v>3</v>
      </c>
      <c r="J33" s="104">
        <f>'Cost per Client'!$L$53</f>
        <v>92</v>
      </c>
      <c r="K33" s="258">
        <v>3</v>
      </c>
      <c r="L33" s="104">
        <f>'Cost per Client'!$L$53</f>
        <v>92</v>
      </c>
      <c r="M33" s="258">
        <v>3</v>
      </c>
      <c r="N33" s="104">
        <f>'Cost per Client'!$L$53</f>
        <v>92</v>
      </c>
      <c r="O33" s="258">
        <v>3</v>
      </c>
      <c r="P33" s="104">
        <f>'Cost per Client'!$L$53</f>
        <v>92</v>
      </c>
      <c r="Q33" s="258">
        <v>3</v>
      </c>
      <c r="R33" s="104">
        <f>'Cost per Client'!$L$53</f>
        <v>92</v>
      </c>
      <c r="S33" s="258">
        <v>3</v>
      </c>
      <c r="T33" s="104">
        <f>'Cost per Client'!$L$53</f>
        <v>92</v>
      </c>
      <c r="U33" s="258">
        <v>3</v>
      </c>
      <c r="V33" s="104">
        <f>'Cost per Client'!$L$53</f>
        <v>92</v>
      </c>
      <c r="W33" s="258">
        <v>3</v>
      </c>
      <c r="X33" s="104">
        <f>'Cost per Client'!$L$53</f>
        <v>92</v>
      </c>
      <c r="Y33" s="258">
        <v>3</v>
      </c>
      <c r="Z33" s="104">
        <f>'Cost per Client'!$L$53</f>
        <v>92</v>
      </c>
      <c r="AA33" s="258">
        <v>3</v>
      </c>
      <c r="AB33" s="99">
        <f t="shared" si="0"/>
        <v>1212</v>
      </c>
      <c r="AC33" s="266">
        <f t="shared" si="1"/>
        <v>33</v>
      </c>
    </row>
    <row r="34" spans="2:29">
      <c r="B34" s="23"/>
      <c r="C34" s="21" t="s">
        <v>31</v>
      </c>
      <c r="D34" s="57">
        <v>100</v>
      </c>
      <c r="E34" s="136"/>
      <c r="F34" s="6">
        <f>'Cost per Client'!$P$53</f>
        <v>150</v>
      </c>
      <c r="G34" s="262">
        <v>3</v>
      </c>
      <c r="H34" s="6">
        <f>'Cost per Client'!$P$53</f>
        <v>150</v>
      </c>
      <c r="I34" s="262">
        <v>4</v>
      </c>
      <c r="J34" s="6">
        <f>'Cost per Client'!$P$53</f>
        <v>150</v>
      </c>
      <c r="K34" s="262">
        <v>4</v>
      </c>
      <c r="L34" s="6">
        <f>'Cost per Client'!$P$53</f>
        <v>150</v>
      </c>
      <c r="M34" s="262">
        <v>4</v>
      </c>
      <c r="N34" s="6">
        <f>'Cost per Client'!$P$53</f>
        <v>150</v>
      </c>
      <c r="O34" s="262">
        <v>4</v>
      </c>
      <c r="P34" s="6">
        <f>'Cost per Client'!$P$53</f>
        <v>150</v>
      </c>
      <c r="Q34" s="262">
        <v>4</v>
      </c>
      <c r="R34" s="6">
        <f>'Cost per Client'!$P$53</f>
        <v>150</v>
      </c>
      <c r="S34" s="262">
        <v>2</v>
      </c>
      <c r="T34" s="6">
        <f>'Cost per Client'!$P$53</f>
        <v>150</v>
      </c>
      <c r="U34" s="262">
        <v>2</v>
      </c>
      <c r="V34" s="6">
        <f>'Cost per Client'!$P$53</f>
        <v>150</v>
      </c>
      <c r="W34" s="262">
        <v>3</v>
      </c>
      <c r="X34" s="6">
        <f>'Cost per Client'!$P$53</f>
        <v>150</v>
      </c>
      <c r="Y34" s="262">
        <v>3</v>
      </c>
      <c r="Z34" s="6">
        <f>'Cost per Client'!$P$53</f>
        <v>150</v>
      </c>
      <c r="AA34" s="262">
        <v>1</v>
      </c>
      <c r="AB34" s="255">
        <f t="shared" si="0"/>
        <v>1750</v>
      </c>
      <c r="AC34" s="267">
        <f t="shared" si="1"/>
        <v>34</v>
      </c>
    </row>
    <row r="35" spans="2:29">
      <c r="B35" s="20"/>
      <c r="C35" s="87"/>
      <c r="D35" s="56"/>
      <c r="E35" s="137"/>
      <c r="F35" s="4"/>
      <c r="G35" s="39"/>
      <c r="H35" s="4"/>
      <c r="I35" s="39"/>
      <c r="J35" s="4"/>
      <c r="K35" s="39"/>
      <c r="L35" s="4"/>
      <c r="M35" s="39"/>
      <c r="N35" s="4"/>
      <c r="O35" s="39"/>
      <c r="P35" s="4"/>
      <c r="Q35" s="39"/>
      <c r="R35" s="4"/>
      <c r="S35" s="39"/>
      <c r="T35" s="4"/>
      <c r="U35" s="39"/>
      <c r="V35" s="4"/>
      <c r="W35" s="39"/>
      <c r="X35" s="4"/>
      <c r="Y35" s="39"/>
      <c r="Z35" s="4"/>
      <c r="AA35" s="39"/>
      <c r="AB35" s="64"/>
      <c r="AC35" s="61"/>
    </row>
    <row r="36" spans="2:29">
      <c r="B36" s="108" t="s">
        <v>19</v>
      </c>
      <c r="C36" s="95"/>
      <c r="D36" s="138">
        <f>SUM(D11:D35)</f>
        <v>1675</v>
      </c>
      <c r="E36" s="139"/>
      <c r="F36" s="109">
        <f>SUM(F11:F35)</f>
        <v>2333</v>
      </c>
      <c r="G36" s="98"/>
      <c r="H36" s="109">
        <f>SUM(H11:H35)</f>
        <v>3052</v>
      </c>
      <c r="I36" s="98"/>
      <c r="J36" s="109">
        <f>SUM(J11:J35)</f>
        <v>3434</v>
      </c>
      <c r="K36" s="98"/>
      <c r="L36" s="109">
        <f>SUM(L11:L35)</f>
        <v>3721</v>
      </c>
      <c r="M36" s="98"/>
      <c r="N36" s="109">
        <f>SUM(N11:N35)</f>
        <v>4271</v>
      </c>
      <c r="O36" s="98"/>
      <c r="P36" s="109">
        <f>SUM(P11:P35)</f>
        <v>4455</v>
      </c>
      <c r="Q36" s="98"/>
      <c r="R36" s="109">
        <f>SUM(R11:R35)</f>
        <v>4070</v>
      </c>
      <c r="S36" s="98"/>
      <c r="T36" s="109">
        <f>SUM(T11:T35)</f>
        <v>4360</v>
      </c>
      <c r="U36" s="98"/>
      <c r="V36" s="109">
        <f>SUM(V11:V35)</f>
        <v>4810</v>
      </c>
      <c r="W36" s="98"/>
      <c r="X36" s="109">
        <f>SUM(X11:X35)</f>
        <v>4910</v>
      </c>
      <c r="Y36" s="98"/>
      <c r="Z36" s="109">
        <f>SUM(Z11:Z35)</f>
        <v>4170</v>
      </c>
      <c r="AA36" s="98"/>
      <c r="AB36" s="110">
        <f>SUM(AB11:AB35)</f>
        <v>45261</v>
      </c>
      <c r="AC36" s="100"/>
    </row>
    <row r="37" spans="2:29">
      <c r="B37" s="20"/>
      <c r="C37" s="21"/>
      <c r="D37" s="56"/>
      <c r="E37" s="137"/>
      <c r="F37" s="4"/>
      <c r="G37" s="39"/>
      <c r="H37" s="4"/>
      <c r="I37" s="39"/>
      <c r="J37" s="4"/>
      <c r="K37" s="39"/>
      <c r="L37" s="4"/>
      <c r="M37" s="39"/>
      <c r="N37" s="4"/>
      <c r="O37" s="39"/>
      <c r="P37" s="4"/>
      <c r="Q37" s="39"/>
      <c r="R37" s="4"/>
      <c r="S37" s="39"/>
      <c r="T37" s="4"/>
      <c r="U37" s="39"/>
      <c r="V37" s="4"/>
      <c r="W37" s="39"/>
      <c r="X37" s="4"/>
      <c r="Y37" s="39"/>
      <c r="Z37" s="4"/>
      <c r="AA37" s="39"/>
      <c r="AB37" s="60"/>
      <c r="AC37" s="61"/>
    </row>
    <row r="38" spans="2:29" ht="13" thickBot="1">
      <c r="B38" s="25" t="s">
        <v>17</v>
      </c>
      <c r="C38" s="13"/>
      <c r="D38" s="91"/>
      <c r="E38" s="13"/>
      <c r="F38" s="13"/>
      <c r="G38" s="13"/>
      <c r="H38" s="13"/>
      <c r="I38" s="13"/>
      <c r="J38" s="13"/>
      <c r="K38" s="13"/>
      <c r="L38" s="13"/>
      <c r="M38" s="13"/>
      <c r="N38" s="13"/>
      <c r="O38" s="13"/>
      <c r="P38" s="13"/>
      <c r="Q38" s="13"/>
      <c r="R38" s="13"/>
      <c r="S38" s="13"/>
      <c r="T38" s="13"/>
      <c r="U38" s="13"/>
      <c r="V38" s="13"/>
      <c r="W38" s="13"/>
      <c r="X38" s="13"/>
      <c r="Y38" s="13"/>
      <c r="Z38" s="13"/>
      <c r="AA38" s="13"/>
      <c r="AB38" s="51"/>
      <c r="AC38" s="46"/>
    </row>
    <row r="39" spans="2:29" ht="13" thickTop="1">
      <c r="B39" s="26"/>
      <c r="C39" s="8"/>
      <c r="D39" s="59"/>
      <c r="E39" s="140"/>
      <c r="F39" s="7"/>
      <c r="G39" s="111"/>
      <c r="H39" s="7"/>
      <c r="I39" s="111"/>
      <c r="J39" s="7"/>
      <c r="K39" s="111"/>
      <c r="L39" s="7"/>
      <c r="M39" s="111"/>
      <c r="N39" s="7"/>
      <c r="O39" s="111"/>
      <c r="P39" s="7"/>
      <c r="Q39" s="111"/>
      <c r="R39" s="7"/>
      <c r="S39" s="111"/>
      <c r="T39" s="7"/>
      <c r="U39" s="111"/>
      <c r="V39" s="7"/>
      <c r="W39" s="111"/>
      <c r="X39" s="7"/>
      <c r="Y39" s="111"/>
      <c r="Z39" s="7"/>
      <c r="AA39" s="111"/>
      <c r="AB39" s="65"/>
      <c r="AC39" s="112"/>
    </row>
    <row r="40" spans="2:29">
      <c r="B40" s="94" t="s">
        <v>37</v>
      </c>
      <c r="C40" s="95"/>
      <c r="D40" s="132">
        <v>-350</v>
      </c>
      <c r="E40" s="133">
        <f>-D40/D$36</f>
        <v>0.20895522388059701</v>
      </c>
      <c r="F40" s="97">
        <f>-((G11+G16+G21+G26+G31)*'Cost per Product'!$H$23+(G12+G17+G22+G27+G32)*'Cost per Product'!$M$23+(G13+G18+G23+G28+G33)*'Cost per Product'!$R$23+(G14+G19+G24+G29+G34)*'Cost per Product'!$W$23)</f>
        <v>-575.38888888888891</v>
      </c>
      <c r="G40" s="96">
        <f>-F40/F36</f>
        <v>0.24663047101966948</v>
      </c>
      <c r="H40" s="97">
        <f>-((I11+I16+I21+I26+I31)*'Cost per Product'!$H$23+(I12+I17+I22+I27+I32)*'Cost per Product'!$M$23+(I13+I18+I23+I28+I33)*'Cost per Product'!$R$23+(I14+I19+I24+I29+I34)*'Cost per Product'!$W$23)</f>
        <v>-758.11111111111109</v>
      </c>
      <c r="I40" s="96">
        <f>-H40/H36</f>
        <v>0.24839813601281491</v>
      </c>
      <c r="J40" s="97">
        <f>-((K11+K16+K21+K26+K31)*'Cost per Product'!$H$23+(K12+K17+K22+K27+K32)*'Cost per Product'!$M$23+(K13+K18+K23+K28+K33)*'Cost per Product'!$R$23+(K14+K19+K24+K29+K34)*'Cost per Product'!$W$23)</f>
        <v>-869.33333333333326</v>
      </c>
      <c r="K40" s="96">
        <f>-J40/J36</f>
        <v>0.2531547272374296</v>
      </c>
      <c r="L40" s="97">
        <f>-((M11+M16+M21+M26+M31)*'Cost per Product'!$H$23+(M12+M17+M22+M27+M32)*'Cost per Product'!$M$23+(M13+M18+M23+M28+M33)*'Cost per Product'!$R$23+(M14+M19+M24+M29+M34)*'Cost per Product'!$W$23)</f>
        <v>-923.05555555555554</v>
      </c>
      <c r="M40" s="96">
        <f>-L40/L36</f>
        <v>0.24806652930813103</v>
      </c>
      <c r="N40" s="97">
        <f>-((O11+O16+O21+O26+O31)*'Cost per Product'!$H$23+(O12+O17+O22+O27+O32)*'Cost per Product'!$M$23+(O13+O18+O23+O28+O33)*'Cost per Product'!$R$23+(O14+O19+O24+O29+O34)*'Cost per Product'!$W$23)</f>
        <v>-1065.2777777777778</v>
      </c>
      <c r="O40" s="96">
        <f>-N40/N36</f>
        <v>0.24942116080022894</v>
      </c>
      <c r="P40" s="97">
        <f>-((Q11+Q16+Q21+Q26+Q31)*'Cost per Product'!$H$23+(Q12+Q17+Q22+Q27+Q32)*'Cost per Product'!$M$23+(Q13+Q18+Q23+Q28+Q33)*'Cost per Product'!$R$23+(Q14+Q19+Q24+Q29+Q34)*'Cost per Product'!$W$23)</f>
        <v>-1093.2777777777778</v>
      </c>
      <c r="Q40" s="96">
        <f>-P40/P36</f>
        <v>0.24540466392318244</v>
      </c>
      <c r="R40" s="97">
        <f>-((S11+S16+S21+S26+S31)*'Cost per Product'!$H$23+(S12+S17+S22+S27+S32)*'Cost per Product'!$M$23+(S13+S18+S23+S28+S33)*'Cost per Product'!$R$23+(S14+S19+S24+S29+S34)*'Cost per Product'!$W$23)</f>
        <v>-938.55555555555554</v>
      </c>
      <c r="S40" s="96">
        <f>-R40/R36</f>
        <v>0.2306033306033306</v>
      </c>
      <c r="T40" s="97">
        <f>-((U11+U16+U21+U26+U31)*'Cost per Product'!$H$23+(U12+U17+U22+U27+U32)*'Cost per Product'!$M$23+(U13+U18+U23+U28+U33)*'Cost per Product'!$R$23+(U14+U19+U24+U29+U34)*'Cost per Product'!$W$23)</f>
        <v>-995.77777777777783</v>
      </c>
      <c r="U40" s="96">
        <f>-T40/T36</f>
        <v>0.22838939857288482</v>
      </c>
      <c r="V40" s="97">
        <f>-((W11+W16+W21+W26+W31)*'Cost per Product'!$H$23+(W12+W17+W22+W27+W32)*'Cost per Product'!$M$23+(W13+W18+W23+W28+W33)*'Cost per Product'!$R$23+(W14+W19+W24+W29+W34)*'Cost per Product'!$W$23)</f>
        <v>-1155.7777777777778</v>
      </c>
      <c r="W40" s="96">
        <f>-V40/V36</f>
        <v>0.24028644028644031</v>
      </c>
      <c r="X40" s="97">
        <f>-((Y11+Y16+Y21+Y26+Y31)*'Cost per Product'!$H$23+(Y12+Y17+Y22+Y27+Y32)*'Cost per Product'!$M$23+(Y13+Y18+Y23+Y28+Y33)*'Cost per Product'!$R$23+(Y14+Y19+Y24+Y29+Y34)*'Cost per Product'!$W$23)</f>
        <v>-1298</v>
      </c>
      <c r="Y40" s="96">
        <f>-X40/X36</f>
        <v>0.26435845213849285</v>
      </c>
      <c r="Z40" s="97">
        <f>-((AA11+AA16+AA21+AA26+AA31)*'Cost per Product'!$H$23+(AA12+AA17+AA22+AA27+AA32)*'Cost per Product'!$M$23+(AA13+AA18+AA23+AA28+AA33)*'Cost per Product'!$R$23+(AA14+AA19+AA24+AA29+AA34)*'Cost per Product'!$W$23)</f>
        <v>-1040.7777777777778</v>
      </c>
      <c r="AA40" s="96">
        <f>-Z40/Z36</f>
        <v>0.24958699706901147</v>
      </c>
      <c r="AB40" s="99">
        <f>D40+F40+H40+J40+L40+N40+P40+R40+T40+V40+X40+Z40</f>
        <v>-11063.333333333332</v>
      </c>
      <c r="AC40" s="100">
        <f>-AB40/AB$36</f>
        <v>0.24443413387537466</v>
      </c>
    </row>
    <row r="41" spans="2:29">
      <c r="B41" s="113" t="s">
        <v>33</v>
      </c>
      <c r="C41" s="114"/>
      <c r="D41" s="134">
        <v>-70</v>
      </c>
      <c r="E41" s="135">
        <f t="shared" ref="E41:E45" si="2">-D41/D$36</f>
        <v>4.1791044776119404E-2</v>
      </c>
      <c r="F41" s="104">
        <f>-(G11*'Transportation Costs'!$G$10+G12*'Transportation Costs'!$J$10+'Business Forecast'!G13*'Transportation Costs'!$M$10+'Business Forecast'!G14*'Transportation Costs'!$P$10+'Business Forecast'!G16*'Transportation Costs'!$G$13+'Business Forecast'!G17*'Transportation Costs'!$J$13+'Business Forecast'!G18*'Transportation Costs'!$M$13+'Business Forecast'!G19*'Transportation Costs'!$P$13+'Business Forecast'!G21*'Transportation Costs'!$G$16+'Business Forecast'!G22*'Transportation Costs'!$J$16+'Business Forecast'!G23*'Transportation Costs'!$M$16+'Business Forecast'!G24*'Transportation Costs'!$P$16+'Business Forecast'!G26*'Transportation Costs'!$G$19+'Business Forecast'!G27*'Transportation Costs'!$J$19+'Business Forecast'!G28*'Transportation Costs'!$M$19+'Business Forecast'!G29*'Transportation Costs'!$P$19+'Business Forecast'!G31*'Transportation Costs'!$G$22+'Business Forecast'!G32*'Transportation Costs'!$J$22+'Business Forecast'!G33*'Transportation Costs'!$M$22+'Business Forecast'!G34*'Transportation Costs'!$P$22)</f>
        <v>-63.5</v>
      </c>
      <c r="G41" s="103">
        <f>-F41/F36</f>
        <v>2.7218174024860695E-2</v>
      </c>
      <c r="H41" s="104">
        <f>-(I11*'Transportation Costs'!$G$10+I12*'Transportation Costs'!$J$10+'Business Forecast'!I13*'Transportation Costs'!$M$10+'Business Forecast'!I14*'Transportation Costs'!$P$10+'Business Forecast'!I16*'Transportation Costs'!$G$13+'Business Forecast'!I17*'Transportation Costs'!$J$13+'Business Forecast'!I18*'Transportation Costs'!$M$13+'Business Forecast'!I19*'Transportation Costs'!$P$13+'Business Forecast'!I21*'Transportation Costs'!$G$16+'Business Forecast'!I22*'Transportation Costs'!$J$16+'Business Forecast'!I23*'Transportation Costs'!$M$16+'Business Forecast'!I24*'Transportation Costs'!$P$16+'Business Forecast'!I26*'Transportation Costs'!$G$19+'Business Forecast'!I27*'Transportation Costs'!$J$19+'Business Forecast'!I28*'Transportation Costs'!$M$19+'Business Forecast'!I29*'Transportation Costs'!$P$19+'Business Forecast'!I31*'Transportation Costs'!$G$22+'Business Forecast'!I32*'Transportation Costs'!$J$22+'Business Forecast'!I33*'Transportation Costs'!$M$22+'Business Forecast'!I34*'Transportation Costs'!$P$22)</f>
        <v>-84</v>
      </c>
      <c r="I41" s="103">
        <f>-H41/H36</f>
        <v>2.7522935779816515E-2</v>
      </c>
      <c r="J41" s="104">
        <f>-(K11*'Transportation Costs'!$G$10+K12*'Transportation Costs'!$J$10+'Business Forecast'!K13*'Transportation Costs'!$M$10+'Business Forecast'!K14*'Transportation Costs'!$P$10+'Business Forecast'!K16*'Transportation Costs'!$G$13+'Business Forecast'!K17*'Transportation Costs'!$J$13+'Business Forecast'!K18*'Transportation Costs'!$M$13+'Business Forecast'!K19*'Transportation Costs'!$P$13+'Business Forecast'!K21*'Transportation Costs'!$G$16+'Business Forecast'!K22*'Transportation Costs'!$J$16+'Business Forecast'!K23*'Transportation Costs'!$M$16+'Business Forecast'!K24*'Transportation Costs'!$P$16+'Business Forecast'!K26*'Transportation Costs'!$G$19+'Business Forecast'!K27*'Transportation Costs'!$J$19+'Business Forecast'!K28*'Transportation Costs'!$M$19+'Business Forecast'!K29*'Transportation Costs'!$P$19+'Business Forecast'!K31*'Transportation Costs'!$G$22+'Business Forecast'!K32*'Transportation Costs'!$J$22+'Business Forecast'!K33*'Transportation Costs'!$M$22+'Business Forecast'!K34*'Transportation Costs'!$P$22)</f>
        <v>-97.5</v>
      </c>
      <c r="K41" s="103">
        <f>-J41/J36</f>
        <v>2.8392545136866627E-2</v>
      </c>
      <c r="L41" s="104">
        <f>-(M11*'Transportation Costs'!$G$10+M12*'Transportation Costs'!$J$10+'Business Forecast'!M13*'Transportation Costs'!$M$10+'Business Forecast'!M14*'Transportation Costs'!$P$10+'Business Forecast'!M16*'Transportation Costs'!$G$13+'Business Forecast'!M17*'Transportation Costs'!$J$13+'Business Forecast'!M18*'Transportation Costs'!$M$13+'Business Forecast'!M19*'Transportation Costs'!$P$13+'Business Forecast'!M21*'Transportation Costs'!$G$16+'Business Forecast'!M22*'Transportation Costs'!$J$16+'Business Forecast'!M23*'Transportation Costs'!$M$16+'Business Forecast'!M24*'Transportation Costs'!$P$16+'Business Forecast'!M26*'Transportation Costs'!$G$19+'Business Forecast'!M27*'Transportation Costs'!$J$19+'Business Forecast'!M28*'Transportation Costs'!$M$19+'Business Forecast'!M29*'Transportation Costs'!$P$19+'Business Forecast'!M31*'Transportation Costs'!$G$22+'Business Forecast'!M32*'Transportation Costs'!$J$22+'Business Forecast'!M33*'Transportation Costs'!$M$22+'Business Forecast'!M34*'Transportation Costs'!$P$22)</f>
        <v>-106</v>
      </c>
      <c r="M41" s="103">
        <f>-L41/L36</f>
        <v>2.8486965869389948E-2</v>
      </c>
      <c r="N41" s="104">
        <f>-(O11*'Transportation Costs'!$G$10+O12*'Transportation Costs'!$J$10+'Business Forecast'!O13*'Transportation Costs'!$M$10+'Business Forecast'!O14*'Transportation Costs'!$P$10+'Business Forecast'!O16*'Transportation Costs'!$G$13+'Business Forecast'!O17*'Transportation Costs'!$J$13+'Business Forecast'!O18*'Transportation Costs'!$M$13+'Business Forecast'!O19*'Transportation Costs'!$P$13+'Business Forecast'!O21*'Transportation Costs'!$G$16+'Business Forecast'!O22*'Transportation Costs'!$J$16+'Business Forecast'!O23*'Transportation Costs'!$M$16+'Business Forecast'!O24*'Transportation Costs'!$P$16+'Business Forecast'!O26*'Transportation Costs'!$G$19+'Business Forecast'!O27*'Transportation Costs'!$J$19+'Business Forecast'!O28*'Transportation Costs'!$M$19+'Business Forecast'!O29*'Transportation Costs'!$P$19+'Business Forecast'!O31*'Transportation Costs'!$G$22+'Business Forecast'!O32*'Transportation Costs'!$J$22+'Business Forecast'!O33*'Transportation Costs'!$M$22+'Business Forecast'!O34*'Transportation Costs'!$P$22)</f>
        <v>-119.5</v>
      </c>
      <c r="O41" s="103">
        <f>-N41/N36</f>
        <v>2.7979395926012642E-2</v>
      </c>
      <c r="P41" s="104">
        <f>-(Q11*'Transportation Costs'!$G$10+Q12*'Transportation Costs'!$J$10+'Business Forecast'!Q13*'Transportation Costs'!$M$10+'Business Forecast'!Q14*'Transportation Costs'!$P$10+'Business Forecast'!Q16*'Transportation Costs'!$G$13+'Business Forecast'!Q17*'Transportation Costs'!$J$13+'Business Forecast'!Q18*'Transportation Costs'!$M$13+'Business Forecast'!Q19*'Transportation Costs'!$P$13+'Business Forecast'!Q21*'Transportation Costs'!$G$16+'Business Forecast'!Q22*'Transportation Costs'!$J$16+'Business Forecast'!Q23*'Transportation Costs'!$M$16+'Business Forecast'!Q24*'Transportation Costs'!$P$16+'Business Forecast'!Q26*'Transportation Costs'!$G$19+'Business Forecast'!Q27*'Transportation Costs'!$J$19+'Business Forecast'!Q28*'Transportation Costs'!$M$19+'Business Forecast'!Q29*'Transportation Costs'!$P$19+'Business Forecast'!Q31*'Transportation Costs'!$G$22+'Business Forecast'!Q32*'Transportation Costs'!$J$22+'Business Forecast'!Q33*'Transportation Costs'!$M$22+'Business Forecast'!Q34*'Transportation Costs'!$P$22)</f>
        <v>-125</v>
      </c>
      <c r="Q41" s="103">
        <f>-P41/P36</f>
        <v>2.8058361391694726E-2</v>
      </c>
      <c r="R41" s="104">
        <f>-(S11*'Transportation Costs'!$G$10+S12*'Transportation Costs'!$J$10+'Business Forecast'!S13*'Transportation Costs'!$M$10+'Business Forecast'!S14*'Transportation Costs'!$P$10+'Business Forecast'!S16*'Transportation Costs'!$G$13+'Business Forecast'!S17*'Transportation Costs'!$J$13+'Business Forecast'!S18*'Transportation Costs'!$M$13+'Business Forecast'!S19*'Transportation Costs'!$P$13+'Business Forecast'!S21*'Transportation Costs'!$G$16+'Business Forecast'!S22*'Transportation Costs'!$J$16+'Business Forecast'!S23*'Transportation Costs'!$M$16+'Business Forecast'!S24*'Transportation Costs'!$P$16+'Business Forecast'!S26*'Transportation Costs'!$G$19+'Business Forecast'!S27*'Transportation Costs'!$J$19+'Business Forecast'!S28*'Transportation Costs'!$M$19+'Business Forecast'!S29*'Transportation Costs'!$P$19+'Business Forecast'!S31*'Transportation Costs'!$G$22+'Business Forecast'!S32*'Transportation Costs'!$J$22+'Business Forecast'!S33*'Transportation Costs'!$M$22+'Business Forecast'!S34*'Transportation Costs'!$P$22)</f>
        <v>-113</v>
      </c>
      <c r="S41" s="103">
        <f>-R41/R36</f>
        <v>2.7764127764127764E-2</v>
      </c>
      <c r="T41" s="104">
        <f>-(U11*'Transportation Costs'!$G$10+U12*'Transportation Costs'!$J$10+'Business Forecast'!U13*'Transportation Costs'!$M$10+'Business Forecast'!U14*'Transportation Costs'!$P$10+'Business Forecast'!U16*'Transportation Costs'!$G$13+'Business Forecast'!U17*'Transportation Costs'!$J$13+'Business Forecast'!U18*'Transportation Costs'!$M$13+'Business Forecast'!U19*'Transportation Costs'!$P$13+'Business Forecast'!U21*'Transportation Costs'!$G$16+'Business Forecast'!U22*'Transportation Costs'!$J$16+'Business Forecast'!U23*'Transportation Costs'!$M$16+'Business Forecast'!U24*'Transportation Costs'!$P$16+'Business Forecast'!U26*'Transportation Costs'!$G$19+'Business Forecast'!U27*'Transportation Costs'!$J$19+'Business Forecast'!U28*'Transportation Costs'!$M$19+'Business Forecast'!U29*'Transportation Costs'!$P$19+'Business Forecast'!U31*'Transportation Costs'!$G$22+'Business Forecast'!U32*'Transportation Costs'!$J$22+'Business Forecast'!U33*'Transportation Costs'!$M$22+'Business Forecast'!U34*'Transportation Costs'!$P$22)</f>
        <v>-121.5</v>
      </c>
      <c r="U41" s="103">
        <f>-T41/T36</f>
        <v>2.7866972477064222E-2</v>
      </c>
      <c r="V41" s="104">
        <f>-(W11*'Transportation Costs'!$G$10+W12*'Transportation Costs'!$J$10+'Business Forecast'!W13*'Transportation Costs'!$M$10+'Business Forecast'!W14*'Transportation Costs'!$P$10+'Business Forecast'!W16*'Transportation Costs'!$G$13+'Business Forecast'!W17*'Transportation Costs'!$J$13+'Business Forecast'!W18*'Transportation Costs'!$M$13+'Business Forecast'!W19*'Transportation Costs'!$P$13+'Business Forecast'!W21*'Transportation Costs'!$G$16+'Business Forecast'!W22*'Transportation Costs'!$J$16+'Business Forecast'!W23*'Transportation Costs'!$M$16+'Business Forecast'!W24*'Transportation Costs'!$P$16+'Business Forecast'!W26*'Transportation Costs'!$G$19+'Business Forecast'!W27*'Transportation Costs'!$J$19+'Business Forecast'!W28*'Transportation Costs'!$M$19+'Business Forecast'!W29*'Transportation Costs'!$P$19+'Business Forecast'!W31*'Transportation Costs'!$G$22+'Business Forecast'!W32*'Transportation Costs'!$J$22+'Business Forecast'!W33*'Transportation Costs'!$M$22+'Business Forecast'!W34*'Transportation Costs'!$P$22)</f>
        <v>-134</v>
      </c>
      <c r="W41" s="103">
        <f>-V41/V36</f>
        <v>2.785862785862786E-2</v>
      </c>
      <c r="X41" s="104">
        <f>-(Y11*'Transportation Costs'!$G$10+Y12*'Transportation Costs'!$J$10+'Business Forecast'!Y13*'Transportation Costs'!$M$10+'Business Forecast'!Y14*'Transportation Costs'!$P$10+'Business Forecast'!Y16*'Transportation Costs'!$G$13+'Business Forecast'!Y17*'Transportation Costs'!$J$13+'Business Forecast'!Y18*'Transportation Costs'!$M$13+'Business Forecast'!Y19*'Transportation Costs'!$P$13+'Business Forecast'!Y21*'Transportation Costs'!$G$16+'Business Forecast'!Y22*'Transportation Costs'!$J$16+'Business Forecast'!Y23*'Transportation Costs'!$M$16+'Business Forecast'!Y24*'Transportation Costs'!$P$16+'Business Forecast'!Y26*'Transportation Costs'!$G$19+'Business Forecast'!Y27*'Transportation Costs'!$J$19+'Business Forecast'!Y28*'Transportation Costs'!$M$19+'Business Forecast'!Y29*'Transportation Costs'!$P$19+'Business Forecast'!Y31*'Transportation Costs'!$G$22+'Business Forecast'!Y32*'Transportation Costs'!$J$22+'Business Forecast'!Y33*'Transportation Costs'!$M$22+'Business Forecast'!Y34*'Transportation Costs'!$P$22)</f>
        <v>-143</v>
      </c>
      <c r="Y41" s="103">
        <f>-X41/X36</f>
        <v>2.9124236252545826E-2</v>
      </c>
      <c r="Z41" s="104">
        <f>-(AA11*'Transportation Costs'!$G$10+AA12*'Transportation Costs'!$J$10+'Business Forecast'!AA13*'Transportation Costs'!$M$10+'Business Forecast'!AA14*'Transportation Costs'!$P$10+'Business Forecast'!AA16*'Transportation Costs'!$G$13+'Business Forecast'!AA17*'Transportation Costs'!$J$13+'Business Forecast'!AA18*'Transportation Costs'!$M$13+'Business Forecast'!AA19*'Transportation Costs'!$P$13+'Business Forecast'!AA21*'Transportation Costs'!$G$16+'Business Forecast'!AA22*'Transportation Costs'!$J$16+'Business Forecast'!AA23*'Transportation Costs'!$M$16+'Business Forecast'!AA24*'Transportation Costs'!$P$16+'Business Forecast'!AA26*'Transportation Costs'!$G$19+'Business Forecast'!AA27*'Transportation Costs'!$J$19+'Business Forecast'!AA28*'Transportation Costs'!$M$19+'Business Forecast'!AA29*'Transportation Costs'!$P$19+'Business Forecast'!AA31*'Transportation Costs'!$G$22+'Business Forecast'!AA32*'Transportation Costs'!$J$22+'Business Forecast'!AA33*'Transportation Costs'!$M$22+'Business Forecast'!AA34*'Transportation Costs'!$P$22)</f>
        <v>-123</v>
      </c>
      <c r="AA41" s="103">
        <f>-Z41/Z36</f>
        <v>2.9496402877697843E-2</v>
      </c>
      <c r="AB41" s="106">
        <f t="shared" ref="AB41:AB43" si="3">D41+F41+H41+J41+L41+N41+P41+R41+T41+V41+X41+Z41</f>
        <v>-1300</v>
      </c>
      <c r="AC41" s="107">
        <f t="shared" ref="AC41:AC43" si="4">-AB41/AB$36</f>
        <v>2.8722299551490246E-2</v>
      </c>
    </row>
    <row r="42" spans="2:29">
      <c r="B42" s="113" t="s">
        <v>34</v>
      </c>
      <c r="C42" s="114"/>
      <c r="D42" s="134">
        <v>-50</v>
      </c>
      <c r="E42" s="135">
        <v>2.5000000000000001E-2</v>
      </c>
      <c r="F42" s="104">
        <f t="shared" ref="F42" si="5">-F$36*G42</f>
        <v>-58.325000000000003</v>
      </c>
      <c r="G42" s="103">
        <f>E42</f>
        <v>2.5000000000000001E-2</v>
      </c>
      <c r="H42" s="104">
        <f t="shared" ref="H42" si="6">-H$36*I42</f>
        <v>-76.3</v>
      </c>
      <c r="I42" s="103">
        <f>G42</f>
        <v>2.5000000000000001E-2</v>
      </c>
      <c r="J42" s="104">
        <f t="shared" ref="J42" si="7">-J$36*K42</f>
        <v>-85.850000000000009</v>
      </c>
      <c r="K42" s="103">
        <f>I42</f>
        <v>2.5000000000000001E-2</v>
      </c>
      <c r="L42" s="104">
        <f t="shared" ref="L42" si="8">-L$36*M42</f>
        <v>-93.025000000000006</v>
      </c>
      <c r="M42" s="103">
        <f>K42</f>
        <v>2.5000000000000001E-2</v>
      </c>
      <c r="N42" s="104">
        <f t="shared" ref="N42" si="9">-N$36*O42</f>
        <v>-106.77500000000001</v>
      </c>
      <c r="O42" s="103">
        <f>M42</f>
        <v>2.5000000000000001E-2</v>
      </c>
      <c r="P42" s="104">
        <f t="shared" ref="P42" si="10">-P$36*Q42</f>
        <v>-111.375</v>
      </c>
      <c r="Q42" s="103">
        <f>O42</f>
        <v>2.5000000000000001E-2</v>
      </c>
      <c r="R42" s="104">
        <f t="shared" ref="R42" si="11">-R$36*S42</f>
        <v>-101.75</v>
      </c>
      <c r="S42" s="103">
        <f>Q42</f>
        <v>2.5000000000000001E-2</v>
      </c>
      <c r="T42" s="104">
        <f t="shared" ref="T42" si="12">-T$36*U42</f>
        <v>-109</v>
      </c>
      <c r="U42" s="103">
        <f>S42</f>
        <v>2.5000000000000001E-2</v>
      </c>
      <c r="V42" s="104">
        <f t="shared" ref="V42" si="13">-V$36*W42</f>
        <v>-120.25</v>
      </c>
      <c r="W42" s="103">
        <f>U42</f>
        <v>2.5000000000000001E-2</v>
      </c>
      <c r="X42" s="104">
        <f t="shared" ref="X42" si="14">-X$36*Y42</f>
        <v>-122.75</v>
      </c>
      <c r="Y42" s="103">
        <f>W42</f>
        <v>2.5000000000000001E-2</v>
      </c>
      <c r="Z42" s="104">
        <f t="shared" ref="Z42" si="15">-Z$36*AA42</f>
        <v>-104.25</v>
      </c>
      <c r="AA42" s="103">
        <f>Y42</f>
        <v>2.5000000000000001E-2</v>
      </c>
      <c r="AB42" s="106">
        <f t="shared" si="3"/>
        <v>-1139.6500000000001</v>
      </c>
      <c r="AC42" s="107">
        <f t="shared" si="4"/>
        <v>2.5179514372196815E-2</v>
      </c>
    </row>
    <row r="43" spans="2:29">
      <c r="B43" s="101" t="s">
        <v>35</v>
      </c>
      <c r="C43" s="102"/>
      <c r="D43" s="134">
        <v>-10</v>
      </c>
      <c r="E43" s="135">
        <f>-D43/D$36</f>
        <v>5.9701492537313433E-3</v>
      </c>
      <c r="F43" s="104">
        <f>-((G11+G16+G21+G26+G31)*'Cost per Product'!$H$28+(G12+G17+G22+G27+G32)*'Cost per Product'!$M$28+(G13+G18+G23+G28+G33)*'Cost per Product'!$R$28+(G14+G19+G24+G29+G34)*'Cost per Product'!$W$28)</f>
        <v>-10.909090909090908</v>
      </c>
      <c r="G43" s="103">
        <f>E43</f>
        <v>5.9701492537313433E-3</v>
      </c>
      <c r="H43" s="104">
        <f>-((I11+I16+I21+I26+I31)*'Cost per Product'!$H$28+(I12+I17+I22+I27+I32)*'Cost per Product'!$M$28+(I13+I18+I23+I28+I33)*'Cost per Product'!$R$28+(I14+I19+I24+I29+I34)*'Cost per Product'!$W$28)</f>
        <v>-14.545454545454543</v>
      </c>
      <c r="I43" s="103">
        <f>G43</f>
        <v>5.9701492537313433E-3</v>
      </c>
      <c r="J43" s="104">
        <f>-((K11+K16+K21+K26+K31)*'Cost per Product'!$H$28+(K12+K17+K22+K27+K32)*'Cost per Product'!$M$28+(K13+K18+K23+K28+K33)*'Cost per Product'!$R$28+(K14+K19+K24+K29+K34)*'Cost per Product'!$W$28)</f>
        <v>-16.81818181818182</v>
      </c>
      <c r="K43" s="103">
        <f>I43</f>
        <v>5.9701492537313433E-3</v>
      </c>
      <c r="L43" s="104">
        <f>-((M11+M16+M21+M26+M31)*'Cost per Product'!$H$28+(M12+M17+M22+M27+M32)*'Cost per Product'!$M$28+(M13+M18+M23+M28+M33)*'Cost per Product'!$R$28+(M14+M19+M24+M29+M34)*'Cost per Product'!$W$28)</f>
        <v>-18.18181818181818</v>
      </c>
      <c r="M43" s="103">
        <f>K43</f>
        <v>5.9701492537313433E-3</v>
      </c>
      <c r="N43" s="104">
        <f>-((O11+O16+O21+O26+O31)*'Cost per Product'!$H$28+(O12+O17+O22+O27+O32)*'Cost per Product'!$M$28+(O13+O18+O23+O28+O33)*'Cost per Product'!$R$28+(O14+O19+O24+O29+O34)*'Cost per Product'!$W$28)</f>
        <v>-20</v>
      </c>
      <c r="O43" s="103">
        <f>M43</f>
        <v>5.9701492537313433E-3</v>
      </c>
      <c r="P43" s="104">
        <f>-((Q11+Q16+Q21+Q26+Q31)*'Cost per Product'!$H$28+(Q12+Q17+Q22+Q27+Q32)*'Cost per Product'!$M$28+(Q13+Q18+Q23+Q28+Q33)*'Cost per Product'!$R$28+(Q14+Q19+Q24+Q29+Q34)*'Cost per Product'!$W$28)</f>
        <v>-20.90909090909091</v>
      </c>
      <c r="Q43" s="103">
        <f>O43</f>
        <v>5.9701492537313433E-3</v>
      </c>
      <c r="R43" s="104">
        <f>-((S11+S16+S21+S26+S31)*'Cost per Product'!$H$28+(S12+S17+S22+S27+S32)*'Cost per Product'!$M$28+(S13+S18+S23+S28+S33)*'Cost per Product'!$R$28+(S14+S19+S24+S29+S34)*'Cost per Product'!$W$28)</f>
        <v>-18.18181818181818</v>
      </c>
      <c r="S43" s="103">
        <f>Q43</f>
        <v>5.9701492537313433E-3</v>
      </c>
      <c r="T43" s="104">
        <f>-((U11+U16+U21+U26+U31)*'Cost per Product'!$H$28+(U12+U17+U22+U27+U32)*'Cost per Product'!$M$28+(U13+U18+U23+U28+U33)*'Cost per Product'!$R$28+(U14+U19+U24+U29+U34)*'Cost per Product'!$W$28)</f>
        <v>-19.545454545454543</v>
      </c>
      <c r="U43" s="103">
        <f>S43</f>
        <v>5.9701492537313433E-3</v>
      </c>
      <c r="V43" s="104">
        <f>-((W11+W16+W21+W26+W31)*'Cost per Product'!$H$28+(W12+W17+W22+W27+W32)*'Cost per Product'!$M$28+(W13+W18+W23+W28+W33)*'Cost per Product'!$R$28+(W14+W19+W24+W29+W34)*'Cost per Product'!$W$28)</f>
        <v>-21.36363636363636</v>
      </c>
      <c r="W43" s="103">
        <f>U43</f>
        <v>5.9701492537313433E-3</v>
      </c>
      <c r="X43" s="104">
        <f>-((Y11+Y16+Y21+Y26+Y31)*'Cost per Product'!$H$28+(Y12+Y17+Y22+Y27+Y32)*'Cost per Product'!$M$28+(Y13+Y18+Y23+Y28+Y33)*'Cost per Product'!$R$28+(Y14+Y19+Y24+Y29+Y34)*'Cost per Product'!$W$28)</f>
        <v>-23.18181818181818</v>
      </c>
      <c r="Y43" s="103">
        <f>W43</f>
        <v>5.9701492537313433E-3</v>
      </c>
      <c r="Z43" s="104">
        <f>-((AA11+AA16+AA21+AA26+AA31)*'Cost per Product'!$H$28+(AA12+AA17+AA22+AA27+AA32)*'Cost per Product'!$M$28+(AA13+AA18+AA23+AA28+AA33)*'Cost per Product'!$R$28+(AA14+AA19+AA24+AA29+AA34)*'Cost per Product'!$W$28)</f>
        <v>-19.545454545454547</v>
      </c>
      <c r="AA43" s="103">
        <f>Y43</f>
        <v>5.9701492537313433E-3</v>
      </c>
      <c r="AB43" s="106">
        <f t="shared" si="3"/>
        <v>-213.18181818181819</v>
      </c>
      <c r="AC43" s="107">
        <f t="shared" si="4"/>
        <v>4.7100554159611625E-3</v>
      </c>
    </row>
    <row r="44" spans="2:29">
      <c r="B44" s="20"/>
      <c r="C44" s="21"/>
      <c r="D44" s="56"/>
      <c r="E44" s="130"/>
      <c r="F44" s="4"/>
      <c r="G44" s="38"/>
      <c r="H44" s="4"/>
      <c r="I44" s="38"/>
      <c r="J44" s="4"/>
      <c r="K44" s="38"/>
      <c r="L44" s="4"/>
      <c r="M44" s="38"/>
      <c r="N44" s="4"/>
      <c r="O44" s="38"/>
      <c r="P44" s="4"/>
      <c r="Q44" s="38"/>
      <c r="R44" s="4"/>
      <c r="S44" s="38"/>
      <c r="T44" s="4"/>
      <c r="U44" s="38"/>
      <c r="V44" s="4"/>
      <c r="W44" s="38"/>
      <c r="X44" s="4"/>
      <c r="Y44" s="38"/>
      <c r="Z44" s="4"/>
      <c r="AA44" s="38"/>
      <c r="AB44" s="64"/>
      <c r="AC44" s="61"/>
    </row>
    <row r="45" spans="2:29">
      <c r="B45" s="108" t="s">
        <v>15</v>
      </c>
      <c r="C45" s="95"/>
      <c r="D45" s="138">
        <f>SUM(D40:D43)</f>
        <v>-480</v>
      </c>
      <c r="E45" s="133">
        <f t="shared" si="2"/>
        <v>0.28656716417910449</v>
      </c>
      <c r="F45" s="109">
        <f>SUM(F40:F43)</f>
        <v>-708.12297979797984</v>
      </c>
      <c r="G45" s="96">
        <f>-F45/F36</f>
        <v>0.30352463771880833</v>
      </c>
      <c r="H45" s="109">
        <f>SUM(H40:H43)</f>
        <v>-932.95656565656554</v>
      </c>
      <c r="I45" s="96">
        <f>-H45/H36</f>
        <v>0.30568694811814073</v>
      </c>
      <c r="J45" s="109">
        <f>SUM(J40:J43)</f>
        <v>-1069.5015151515149</v>
      </c>
      <c r="K45" s="96">
        <f>-J45/J36</f>
        <v>0.31144482095268344</v>
      </c>
      <c r="L45" s="109">
        <f>SUM(L40:L43)</f>
        <v>-1140.262373737374</v>
      </c>
      <c r="M45" s="96">
        <f>-L45/L36</f>
        <v>0.30643976719628435</v>
      </c>
      <c r="N45" s="109">
        <f>SUM(N40:N43)</f>
        <v>-1311.5527777777779</v>
      </c>
      <c r="O45" s="96">
        <f>-N45/N36</f>
        <v>0.3070833008142772</v>
      </c>
      <c r="P45" s="109">
        <f>SUM(P40:P43)</f>
        <v>-1350.5618686868688</v>
      </c>
      <c r="Q45" s="96">
        <f>-P45/P36</f>
        <v>0.30315642394766978</v>
      </c>
      <c r="R45" s="109">
        <f>SUM(R40:R43)</f>
        <v>-1171.4873737373739</v>
      </c>
      <c r="S45" s="96">
        <f>-R45/R36</f>
        <v>0.28783473556200834</v>
      </c>
      <c r="T45" s="109">
        <f>SUM(T40:T43)</f>
        <v>-1245.8232323232323</v>
      </c>
      <c r="U45" s="96">
        <f>-T45/T36</f>
        <v>0.28573927346863126</v>
      </c>
      <c r="V45" s="109">
        <f>SUM(V40:V43)</f>
        <v>-1431.3914141414141</v>
      </c>
      <c r="W45" s="96">
        <f>-V45/V36</f>
        <v>0.29758657258657256</v>
      </c>
      <c r="X45" s="109">
        <f>SUM(X40:X43)</f>
        <v>-1586.9318181818182</v>
      </c>
      <c r="Y45" s="96">
        <f>-X45/X36</f>
        <v>0.323204036289576</v>
      </c>
      <c r="Z45" s="109">
        <f>SUM(Z40:Z43)</f>
        <v>-1287.5732323232323</v>
      </c>
      <c r="AA45" s="96">
        <f>-Z45/Z36</f>
        <v>0.30877055931012765</v>
      </c>
      <c r="AB45" s="110">
        <f>SUM(AB40:AB43)</f>
        <v>-13716.16515151515</v>
      </c>
      <c r="AC45" s="100">
        <f>-AB45/AB36</f>
        <v>0.30304600321502284</v>
      </c>
    </row>
    <row r="46" spans="2:29">
      <c r="B46" s="20"/>
      <c r="C46" s="21"/>
      <c r="D46" s="56"/>
      <c r="E46" s="141"/>
      <c r="F46" s="4"/>
      <c r="G46" s="40"/>
      <c r="H46" s="4"/>
      <c r="I46" s="40"/>
      <c r="J46" s="4"/>
      <c r="K46" s="40"/>
      <c r="L46" s="4"/>
      <c r="M46" s="40"/>
      <c r="N46" s="4"/>
      <c r="O46" s="40"/>
      <c r="P46" s="4"/>
      <c r="Q46" s="40"/>
      <c r="R46" s="4"/>
      <c r="S46" s="40"/>
      <c r="T46" s="4"/>
      <c r="U46" s="40"/>
      <c r="V46" s="4"/>
      <c r="W46" s="40"/>
      <c r="X46" s="4"/>
      <c r="Y46" s="40"/>
      <c r="Z46" s="4"/>
      <c r="AA46" s="40"/>
      <c r="AB46" s="64"/>
      <c r="AC46" s="66"/>
    </row>
    <row r="47" spans="2:29">
      <c r="B47" s="29" t="s">
        <v>21</v>
      </c>
      <c r="C47" s="16"/>
      <c r="D47" s="92">
        <f>D36+D45</f>
        <v>1195</v>
      </c>
      <c r="E47" s="36">
        <f>D47/D36</f>
        <v>0.71343283582089556</v>
      </c>
      <c r="F47" s="15">
        <f>F36+F45</f>
        <v>1624.87702020202</v>
      </c>
      <c r="G47" s="36">
        <f>F47/F8</f>
        <v>0.69647536228119167</v>
      </c>
      <c r="H47" s="15">
        <f>H36+H45</f>
        <v>2119.0434343434345</v>
      </c>
      <c r="I47" s="36">
        <f>H47/H8</f>
        <v>0.69431305188185921</v>
      </c>
      <c r="J47" s="15">
        <f>J36+J45</f>
        <v>2364.4984848484851</v>
      </c>
      <c r="K47" s="36">
        <f>J47/J8</f>
        <v>0.68855517904731656</v>
      </c>
      <c r="L47" s="15">
        <f>L36+L45</f>
        <v>2580.7376262626258</v>
      </c>
      <c r="M47" s="36">
        <f>L47/L8</f>
        <v>0.69356023280371559</v>
      </c>
      <c r="N47" s="15">
        <f>N36+N45</f>
        <v>2959.4472222222221</v>
      </c>
      <c r="O47" s="36">
        <f>N47/N8</f>
        <v>0.69291669918572285</v>
      </c>
      <c r="P47" s="15">
        <f>P36+P45</f>
        <v>3104.4381313131312</v>
      </c>
      <c r="Q47" s="36">
        <f>P47/P8</f>
        <v>0.69684357605233027</v>
      </c>
      <c r="R47" s="15">
        <f>R36+R45</f>
        <v>2898.5126262626263</v>
      </c>
      <c r="S47" s="36">
        <f>R47/R8</f>
        <v>0.71216526443799177</v>
      </c>
      <c r="T47" s="15">
        <f>T36+T45</f>
        <v>3114.1767676767677</v>
      </c>
      <c r="U47" s="36">
        <f>T47/T8</f>
        <v>0.71426072653136874</v>
      </c>
      <c r="V47" s="15">
        <f>V36+V45</f>
        <v>3378.6085858585857</v>
      </c>
      <c r="W47" s="36">
        <f>V47/V8</f>
        <v>0.70241342741342738</v>
      </c>
      <c r="X47" s="15">
        <f>X36+X45</f>
        <v>3323.068181818182</v>
      </c>
      <c r="Y47" s="36">
        <f>X47/X8</f>
        <v>0.67679596371042405</v>
      </c>
      <c r="Z47" s="15">
        <f>Z36+Z45</f>
        <v>2882.4267676767677</v>
      </c>
      <c r="AA47" s="36">
        <f>Z47/Z8</f>
        <v>0.69122944068987235</v>
      </c>
      <c r="AB47" s="52">
        <f>AB36+AB45</f>
        <v>31544.83484848485</v>
      </c>
      <c r="AC47" s="47">
        <f>AB47/AB36</f>
        <v>0.69695399678497716</v>
      </c>
    </row>
    <row r="48" spans="2:29">
      <c r="B48" s="30" t="s">
        <v>38</v>
      </c>
      <c r="C48" s="31"/>
      <c r="D48" s="58"/>
      <c r="E48" s="137"/>
      <c r="F48" s="2"/>
      <c r="G48" s="39"/>
      <c r="H48" s="2"/>
      <c r="I48" s="39"/>
      <c r="J48" s="2"/>
      <c r="K48" s="39"/>
      <c r="L48" s="2"/>
      <c r="M48" s="39"/>
      <c r="N48" s="2"/>
      <c r="O48" s="39"/>
      <c r="P48" s="2"/>
      <c r="Q48" s="39"/>
      <c r="R48" s="2"/>
      <c r="S48" s="39"/>
      <c r="T48" s="2"/>
      <c r="U48" s="39"/>
      <c r="V48" s="2"/>
      <c r="W48" s="39"/>
      <c r="X48" s="2"/>
      <c r="Y48" s="39"/>
      <c r="Z48" s="2"/>
      <c r="AA48" s="39"/>
      <c r="AB48" s="67"/>
      <c r="AC48" s="61"/>
    </row>
    <row r="49" spans="2:29" ht="13" thickBot="1">
      <c r="B49" s="32" t="s">
        <v>18</v>
      </c>
      <c r="C49" s="14"/>
      <c r="D49" s="93"/>
      <c r="E49" s="41"/>
      <c r="F49" s="14"/>
      <c r="G49" s="41"/>
      <c r="H49" s="14"/>
      <c r="I49" s="41"/>
      <c r="J49" s="14"/>
      <c r="K49" s="41"/>
      <c r="L49" s="14"/>
      <c r="M49" s="41"/>
      <c r="N49" s="14"/>
      <c r="O49" s="41"/>
      <c r="P49" s="14"/>
      <c r="Q49" s="41"/>
      <c r="R49" s="14"/>
      <c r="S49" s="41"/>
      <c r="T49" s="14"/>
      <c r="U49" s="41"/>
      <c r="V49" s="14"/>
      <c r="W49" s="41"/>
      <c r="X49" s="14"/>
      <c r="Y49" s="41"/>
      <c r="Z49" s="14"/>
      <c r="AA49" s="41"/>
      <c r="AB49" s="53"/>
      <c r="AC49" s="48"/>
    </row>
    <row r="50" spans="2:29">
      <c r="B50" s="20"/>
      <c r="C50" s="21"/>
      <c r="D50" s="56"/>
      <c r="E50" s="141"/>
      <c r="F50" s="4"/>
      <c r="G50" s="40"/>
      <c r="H50" s="4"/>
      <c r="I50" s="40"/>
      <c r="J50" s="4"/>
      <c r="K50" s="40"/>
      <c r="L50" s="4"/>
      <c r="M50" s="40"/>
      <c r="N50" s="4"/>
      <c r="O50" s="40"/>
      <c r="P50" s="4"/>
      <c r="Q50" s="40"/>
      <c r="R50" s="4"/>
      <c r="S50" s="40"/>
      <c r="T50" s="4"/>
      <c r="U50" s="40"/>
      <c r="V50" s="4"/>
      <c r="W50" s="40"/>
      <c r="X50" s="4"/>
      <c r="Y50" s="40"/>
      <c r="Z50" s="4"/>
      <c r="AA50" s="40"/>
      <c r="AB50" s="64"/>
      <c r="AC50" s="66"/>
    </row>
    <row r="51" spans="2:29">
      <c r="B51" s="94" t="s">
        <v>8</v>
      </c>
      <c r="C51" s="95"/>
      <c r="D51" s="132">
        <v>-500</v>
      </c>
      <c r="E51" s="139"/>
      <c r="F51" s="97">
        <f>D51</f>
        <v>-500</v>
      </c>
      <c r="G51" s="98"/>
      <c r="H51" s="97">
        <f>F51</f>
        <v>-500</v>
      </c>
      <c r="I51" s="98"/>
      <c r="J51" s="97">
        <f>H51</f>
        <v>-500</v>
      </c>
      <c r="K51" s="98"/>
      <c r="L51" s="97">
        <f>J51</f>
        <v>-500</v>
      </c>
      <c r="M51" s="98"/>
      <c r="N51" s="97">
        <f>L51</f>
        <v>-500</v>
      </c>
      <c r="O51" s="98"/>
      <c r="P51" s="97">
        <f>N51</f>
        <v>-500</v>
      </c>
      <c r="Q51" s="98"/>
      <c r="R51" s="97">
        <f>P51</f>
        <v>-500</v>
      </c>
      <c r="S51" s="98"/>
      <c r="T51" s="97">
        <f>R51</f>
        <v>-500</v>
      </c>
      <c r="U51" s="98"/>
      <c r="V51" s="97">
        <f>T51</f>
        <v>-500</v>
      </c>
      <c r="W51" s="98"/>
      <c r="X51" s="97">
        <f>V51</f>
        <v>-500</v>
      </c>
      <c r="Y51" s="98"/>
      <c r="Z51" s="97">
        <f>X51</f>
        <v>-500</v>
      </c>
      <c r="AA51" s="98"/>
      <c r="AB51" s="99">
        <f>D51+F51+H51+J51+L51+N51+P51+R51+T51+V51+X51+Z51</f>
        <v>-6000</v>
      </c>
      <c r="AC51" s="100"/>
    </row>
    <row r="52" spans="2:29">
      <c r="B52" s="101" t="s">
        <v>9</v>
      </c>
      <c r="C52" s="102"/>
      <c r="D52" s="134">
        <v>0</v>
      </c>
      <c r="E52" s="142"/>
      <c r="F52" s="104">
        <v>0</v>
      </c>
      <c r="G52" s="105"/>
      <c r="H52" s="104">
        <v>0</v>
      </c>
      <c r="I52" s="105"/>
      <c r="J52" s="104">
        <v>0</v>
      </c>
      <c r="K52" s="105"/>
      <c r="L52" s="104">
        <v>0</v>
      </c>
      <c r="M52" s="105"/>
      <c r="N52" s="104">
        <v>0</v>
      </c>
      <c r="O52" s="105"/>
      <c r="P52" s="104">
        <v>0</v>
      </c>
      <c r="Q52" s="105"/>
      <c r="R52" s="104">
        <v>0</v>
      </c>
      <c r="S52" s="105"/>
      <c r="T52" s="104">
        <v>0</v>
      </c>
      <c r="U52" s="105"/>
      <c r="V52" s="104">
        <v>0</v>
      </c>
      <c r="W52" s="105"/>
      <c r="X52" s="104">
        <v>0</v>
      </c>
      <c r="Y52" s="105"/>
      <c r="Z52" s="104">
        <v>0</v>
      </c>
      <c r="AA52" s="105"/>
      <c r="AB52" s="106">
        <f t="shared" ref="AB52:AB63" si="16">D52+F52+H52+J52+L52+N52+P52+R52+T52+V52+X52+Z52</f>
        <v>0</v>
      </c>
      <c r="AC52" s="107"/>
    </row>
    <row r="53" spans="2:29">
      <c r="B53" s="101" t="s">
        <v>52</v>
      </c>
      <c r="C53" s="102"/>
      <c r="D53" s="134">
        <v>-500</v>
      </c>
      <c r="E53" s="142"/>
      <c r="F53" s="104">
        <v>0</v>
      </c>
      <c r="G53" s="105"/>
      <c r="H53" s="104">
        <v>0</v>
      </c>
      <c r="I53" s="105"/>
      <c r="J53" s="104">
        <v>0</v>
      </c>
      <c r="K53" s="105"/>
      <c r="L53" s="104">
        <v>0</v>
      </c>
      <c r="M53" s="105"/>
      <c r="N53" s="104">
        <v>0</v>
      </c>
      <c r="O53" s="105"/>
      <c r="P53" s="104">
        <v>0</v>
      </c>
      <c r="Q53" s="105"/>
      <c r="R53" s="104">
        <v>0</v>
      </c>
      <c r="S53" s="105"/>
      <c r="T53" s="104">
        <v>0</v>
      </c>
      <c r="U53" s="105"/>
      <c r="V53" s="104">
        <v>0</v>
      </c>
      <c r="W53" s="105"/>
      <c r="X53" s="104">
        <v>0</v>
      </c>
      <c r="Y53" s="105"/>
      <c r="Z53" s="104">
        <v>0</v>
      </c>
      <c r="AA53" s="105"/>
      <c r="AB53" s="106">
        <f t="shared" si="16"/>
        <v>-500</v>
      </c>
      <c r="AC53" s="107"/>
    </row>
    <row r="54" spans="2:29">
      <c r="B54" s="115" t="s">
        <v>10</v>
      </c>
      <c r="C54" s="116"/>
      <c r="D54" s="143">
        <f>SUM(D51:D53)</f>
        <v>-1000</v>
      </c>
      <c r="E54" s="142">
        <f>-D54/D$36</f>
        <v>0.59701492537313428</v>
      </c>
      <c r="F54" s="117">
        <f t="shared" ref="F54:F64" si="17">D54</f>
        <v>-1000</v>
      </c>
      <c r="G54" s="105">
        <f>-F54/F36</f>
        <v>0.42863266180882981</v>
      </c>
      <c r="H54" s="117">
        <f t="shared" ref="H54" si="18">F54</f>
        <v>-1000</v>
      </c>
      <c r="I54" s="105">
        <f>-H54/H36</f>
        <v>0.32765399737876805</v>
      </c>
      <c r="J54" s="117">
        <f t="shared" ref="J54" si="19">H54</f>
        <v>-1000</v>
      </c>
      <c r="K54" s="105">
        <f>-J54/J36</f>
        <v>0.29120559114735001</v>
      </c>
      <c r="L54" s="117">
        <f t="shared" ref="L54" si="20">J54</f>
        <v>-1000</v>
      </c>
      <c r="M54" s="105">
        <f>-L54/L36</f>
        <v>0.26874496103198064</v>
      </c>
      <c r="N54" s="117">
        <f t="shared" ref="N54" si="21">L54</f>
        <v>-1000</v>
      </c>
      <c r="O54" s="105">
        <f>-N54/N36</f>
        <v>0.23413720440177943</v>
      </c>
      <c r="P54" s="117">
        <f t="shared" ref="P54" si="22">N54</f>
        <v>-1000</v>
      </c>
      <c r="Q54" s="105">
        <f>-P54/P36</f>
        <v>0.22446689113355781</v>
      </c>
      <c r="R54" s="117">
        <f t="shared" ref="R54" si="23">P54</f>
        <v>-1000</v>
      </c>
      <c r="S54" s="105">
        <f>-R54/R36</f>
        <v>0.24570024570024571</v>
      </c>
      <c r="T54" s="117">
        <f t="shared" ref="T54" si="24">R54</f>
        <v>-1000</v>
      </c>
      <c r="U54" s="105">
        <f>-T54/T36</f>
        <v>0.22935779816513763</v>
      </c>
      <c r="V54" s="117">
        <f t="shared" ref="V54" si="25">T54</f>
        <v>-1000</v>
      </c>
      <c r="W54" s="105">
        <f>-V54/V36</f>
        <v>0.20790020790020791</v>
      </c>
      <c r="X54" s="117">
        <f t="shared" ref="X54" si="26">V54</f>
        <v>-1000</v>
      </c>
      <c r="Y54" s="105">
        <f>-X54/X36</f>
        <v>0.20366598778004075</v>
      </c>
      <c r="Z54" s="117">
        <f t="shared" ref="Z54" si="27">X54</f>
        <v>-1000</v>
      </c>
      <c r="AA54" s="105">
        <f>-Z54/Z36</f>
        <v>0.23980815347721823</v>
      </c>
      <c r="AB54" s="146">
        <f>SUM(AB51:AB53)</f>
        <v>-6500</v>
      </c>
      <c r="AC54" s="107">
        <f>-AB54/AB36</f>
        <v>0.14361149775745122</v>
      </c>
    </row>
    <row r="55" spans="2:29">
      <c r="B55" s="20"/>
      <c r="C55" s="21"/>
      <c r="D55" s="56"/>
      <c r="E55" s="141"/>
      <c r="F55" s="4"/>
      <c r="G55" s="40"/>
      <c r="H55" s="4"/>
      <c r="I55" s="40"/>
      <c r="J55" s="4"/>
      <c r="K55" s="40"/>
      <c r="L55" s="4"/>
      <c r="M55" s="40"/>
      <c r="N55" s="4"/>
      <c r="O55" s="40"/>
      <c r="P55" s="4"/>
      <c r="Q55" s="40"/>
      <c r="R55" s="4"/>
      <c r="S55" s="40"/>
      <c r="T55" s="4"/>
      <c r="U55" s="40"/>
      <c r="V55" s="4"/>
      <c r="W55" s="40"/>
      <c r="X55" s="4"/>
      <c r="Y55" s="40"/>
      <c r="Z55" s="4"/>
      <c r="AA55" s="40"/>
      <c r="AB55" s="64"/>
      <c r="AC55" s="66"/>
    </row>
    <row r="56" spans="2:29">
      <c r="B56" s="118" t="s">
        <v>11</v>
      </c>
      <c r="C56" s="119"/>
      <c r="D56" s="132">
        <v>-40</v>
      </c>
      <c r="E56" s="144"/>
      <c r="F56" s="97">
        <f t="shared" si="17"/>
        <v>-40</v>
      </c>
      <c r="G56" s="120"/>
      <c r="H56" s="97">
        <f t="shared" ref="H56" si="28">F56</f>
        <v>-40</v>
      </c>
      <c r="I56" s="120"/>
      <c r="J56" s="97">
        <f t="shared" ref="J56" si="29">H56</f>
        <v>-40</v>
      </c>
      <c r="K56" s="120"/>
      <c r="L56" s="97">
        <f t="shared" ref="L56" si="30">J56</f>
        <v>-40</v>
      </c>
      <c r="M56" s="120"/>
      <c r="N56" s="97">
        <f t="shared" ref="N56" si="31">L56</f>
        <v>-40</v>
      </c>
      <c r="O56" s="120"/>
      <c r="P56" s="97">
        <f t="shared" ref="P56" si="32">N56</f>
        <v>-40</v>
      </c>
      <c r="Q56" s="120"/>
      <c r="R56" s="97">
        <f t="shared" ref="R56" si="33">P56</f>
        <v>-40</v>
      </c>
      <c r="S56" s="120"/>
      <c r="T56" s="97">
        <f t="shared" ref="T56" si="34">R56</f>
        <v>-40</v>
      </c>
      <c r="U56" s="120"/>
      <c r="V56" s="97">
        <f t="shared" ref="V56" si="35">T56</f>
        <v>-40</v>
      </c>
      <c r="W56" s="120"/>
      <c r="X56" s="97">
        <f t="shared" ref="X56" si="36">V56</f>
        <v>-40</v>
      </c>
      <c r="Y56" s="120"/>
      <c r="Z56" s="97">
        <f t="shared" ref="Z56" si="37">X56</f>
        <v>-40</v>
      </c>
      <c r="AA56" s="120"/>
      <c r="AB56" s="99">
        <f t="shared" si="16"/>
        <v>-480</v>
      </c>
      <c r="AC56" s="121"/>
    </row>
    <row r="57" spans="2:29">
      <c r="B57" s="113" t="s">
        <v>12</v>
      </c>
      <c r="C57" s="114"/>
      <c r="D57" s="134">
        <v>-250</v>
      </c>
      <c r="E57" s="145"/>
      <c r="F57" s="104">
        <f>D57</f>
        <v>-250</v>
      </c>
      <c r="G57" s="122"/>
      <c r="H57" s="104">
        <f>F57</f>
        <v>-250</v>
      </c>
      <c r="I57" s="122"/>
      <c r="J57" s="104">
        <f>H57</f>
        <v>-250</v>
      </c>
      <c r="K57" s="122"/>
      <c r="L57" s="104">
        <f>J57</f>
        <v>-250</v>
      </c>
      <c r="M57" s="122"/>
      <c r="N57" s="104">
        <f>L57</f>
        <v>-250</v>
      </c>
      <c r="O57" s="122"/>
      <c r="P57" s="104">
        <f>N57</f>
        <v>-250</v>
      </c>
      <c r="Q57" s="122"/>
      <c r="R57" s="104">
        <f>P57</f>
        <v>-250</v>
      </c>
      <c r="S57" s="122"/>
      <c r="T57" s="104">
        <f>R57</f>
        <v>-250</v>
      </c>
      <c r="U57" s="122"/>
      <c r="V57" s="104">
        <f>T57</f>
        <v>-250</v>
      </c>
      <c r="W57" s="122"/>
      <c r="X57" s="104">
        <f>V57</f>
        <v>-250</v>
      </c>
      <c r="Y57" s="122"/>
      <c r="Z57" s="104">
        <f>X57</f>
        <v>-250</v>
      </c>
      <c r="AA57" s="122"/>
      <c r="AB57" s="106">
        <f t="shared" si="16"/>
        <v>-3000</v>
      </c>
      <c r="AC57" s="123"/>
    </row>
    <row r="58" spans="2:29">
      <c r="B58" s="113" t="s">
        <v>20</v>
      </c>
      <c r="C58" s="114"/>
      <c r="D58" s="134">
        <v>0</v>
      </c>
      <c r="E58" s="145"/>
      <c r="F58" s="104">
        <v>0</v>
      </c>
      <c r="G58" s="122"/>
      <c r="H58" s="104">
        <v>0</v>
      </c>
      <c r="I58" s="122"/>
      <c r="J58" s="104">
        <v>0</v>
      </c>
      <c r="K58" s="122"/>
      <c r="L58" s="104">
        <v>0</v>
      </c>
      <c r="M58" s="122"/>
      <c r="N58" s="104">
        <v>0</v>
      </c>
      <c r="O58" s="122"/>
      <c r="P58" s="104">
        <v>0</v>
      </c>
      <c r="Q58" s="122"/>
      <c r="R58" s="104">
        <v>0</v>
      </c>
      <c r="S58" s="122"/>
      <c r="T58" s="104">
        <v>0</v>
      </c>
      <c r="U58" s="122"/>
      <c r="V58" s="104">
        <v>0</v>
      </c>
      <c r="W58" s="122"/>
      <c r="X58" s="104">
        <v>0</v>
      </c>
      <c r="Y58" s="122"/>
      <c r="Z58" s="104">
        <v>0</v>
      </c>
      <c r="AA58" s="122"/>
      <c r="AB58" s="106">
        <f t="shared" si="16"/>
        <v>0</v>
      </c>
      <c r="AC58" s="123"/>
    </row>
    <row r="59" spans="2:29">
      <c r="B59" s="124" t="s">
        <v>68</v>
      </c>
      <c r="C59" s="114"/>
      <c r="D59" s="143">
        <f>SUM(D56:D58)</f>
        <v>-290</v>
      </c>
      <c r="E59" s="142">
        <f>-D59/D$36</f>
        <v>0.17313432835820897</v>
      </c>
      <c r="F59" s="117">
        <f t="shared" si="17"/>
        <v>-290</v>
      </c>
      <c r="G59" s="105">
        <f>-F59/F$36</f>
        <v>0.12430347192456065</v>
      </c>
      <c r="H59" s="117">
        <f t="shared" ref="H59" si="38">F59</f>
        <v>-290</v>
      </c>
      <c r="I59" s="105">
        <f>-H59/H$36</f>
        <v>9.5019659239842721E-2</v>
      </c>
      <c r="J59" s="117">
        <f t="shared" ref="J59" si="39">H59</f>
        <v>-290</v>
      </c>
      <c r="K59" s="105">
        <f>-J59/J$36</f>
        <v>8.4449621432731506E-2</v>
      </c>
      <c r="L59" s="117">
        <f t="shared" ref="L59" si="40">J59</f>
        <v>-290</v>
      </c>
      <c r="M59" s="105">
        <f>-L59/L$36</f>
        <v>7.7936038699274388E-2</v>
      </c>
      <c r="N59" s="117">
        <f t="shared" ref="N59" si="41">L59</f>
        <v>-290</v>
      </c>
      <c r="O59" s="105">
        <f>-N59/N$36</f>
        <v>6.7899789276516034E-2</v>
      </c>
      <c r="P59" s="117">
        <f t="shared" ref="P59" si="42">N59</f>
        <v>-290</v>
      </c>
      <c r="Q59" s="105">
        <f>-P59/P$36</f>
        <v>6.5095398428731757E-2</v>
      </c>
      <c r="R59" s="117">
        <f t="shared" ref="R59" si="43">P59</f>
        <v>-290</v>
      </c>
      <c r="S59" s="105">
        <f>-R59/R$36</f>
        <v>7.125307125307126E-2</v>
      </c>
      <c r="T59" s="117">
        <f t="shared" ref="T59" si="44">R59</f>
        <v>-290</v>
      </c>
      <c r="U59" s="105">
        <f>-T59/T$36</f>
        <v>6.6513761467889912E-2</v>
      </c>
      <c r="V59" s="117">
        <f t="shared" ref="V59" si="45">T59</f>
        <v>-290</v>
      </c>
      <c r="W59" s="105">
        <f>-V59/V$36</f>
        <v>6.0291060291060294E-2</v>
      </c>
      <c r="X59" s="117">
        <f t="shared" ref="X59" si="46">V59</f>
        <v>-290</v>
      </c>
      <c r="Y59" s="105">
        <f>-X59/X$36</f>
        <v>5.9063136456211814E-2</v>
      </c>
      <c r="Z59" s="117">
        <f t="shared" ref="Z59" si="47">X59</f>
        <v>-290</v>
      </c>
      <c r="AA59" s="105">
        <f>-Z59/Z$36</f>
        <v>6.9544364508393283E-2</v>
      </c>
      <c r="AB59" s="146">
        <f>SUM(AB56:AB58)</f>
        <v>-3480</v>
      </c>
      <c r="AC59" s="107">
        <f>-AB59/AB36</f>
        <v>7.6887386491681586E-2</v>
      </c>
    </row>
    <row r="60" spans="2:29">
      <c r="B60" s="27"/>
      <c r="C60" s="28"/>
      <c r="D60" s="56"/>
      <c r="E60" s="137"/>
      <c r="F60" s="4"/>
      <c r="G60" s="40"/>
      <c r="H60" s="4"/>
      <c r="I60" s="40"/>
      <c r="J60" s="4"/>
      <c r="K60" s="40"/>
      <c r="L60" s="4"/>
      <c r="M60" s="40"/>
      <c r="N60" s="4"/>
      <c r="O60" s="40"/>
      <c r="P60" s="4"/>
      <c r="Q60" s="40"/>
      <c r="R60" s="4"/>
      <c r="S60" s="40"/>
      <c r="T60" s="4"/>
      <c r="U60" s="40"/>
      <c r="V60" s="4"/>
      <c r="W60" s="40"/>
      <c r="X60" s="4"/>
      <c r="Y60" s="40"/>
      <c r="Z60" s="4"/>
      <c r="AA60" s="40"/>
      <c r="AB60" s="64"/>
      <c r="AC60" s="66"/>
    </row>
    <row r="61" spans="2:29">
      <c r="B61" s="118" t="s">
        <v>69</v>
      </c>
      <c r="C61" s="125"/>
      <c r="D61" s="132">
        <v>-50</v>
      </c>
      <c r="E61" s="139"/>
      <c r="F61" s="97">
        <f t="shared" si="17"/>
        <v>-50</v>
      </c>
      <c r="G61" s="120"/>
      <c r="H61" s="97">
        <f t="shared" ref="H61:H62" si="48">F61</f>
        <v>-50</v>
      </c>
      <c r="I61" s="120"/>
      <c r="J61" s="97">
        <f t="shared" ref="J61:J62" si="49">H61</f>
        <v>-50</v>
      </c>
      <c r="K61" s="120"/>
      <c r="L61" s="97">
        <f t="shared" ref="L61:L62" si="50">J61</f>
        <v>-50</v>
      </c>
      <c r="M61" s="120"/>
      <c r="N61" s="97">
        <f t="shared" ref="N61:N62" si="51">L61</f>
        <v>-50</v>
      </c>
      <c r="O61" s="120"/>
      <c r="P61" s="97">
        <f t="shared" ref="P61:P62" si="52">N61</f>
        <v>-50</v>
      </c>
      <c r="Q61" s="120"/>
      <c r="R61" s="97">
        <f t="shared" ref="R61:R62" si="53">P61</f>
        <v>-50</v>
      </c>
      <c r="S61" s="120"/>
      <c r="T61" s="97">
        <f t="shared" ref="T61:T62" si="54">R61</f>
        <v>-50</v>
      </c>
      <c r="U61" s="120"/>
      <c r="V61" s="97">
        <f t="shared" ref="V61:V62" si="55">T61</f>
        <v>-50</v>
      </c>
      <c r="W61" s="120"/>
      <c r="X61" s="97">
        <f t="shared" ref="X61:X62" si="56">V61</f>
        <v>-50</v>
      </c>
      <c r="Y61" s="120"/>
      <c r="Z61" s="97">
        <f t="shared" ref="Z61:Z62" si="57">X61</f>
        <v>-50</v>
      </c>
      <c r="AA61" s="120"/>
      <c r="AB61" s="99">
        <f t="shared" si="16"/>
        <v>-600</v>
      </c>
      <c r="AC61" s="121"/>
    </row>
    <row r="62" spans="2:29">
      <c r="B62" s="113" t="s">
        <v>75</v>
      </c>
      <c r="C62" s="126"/>
      <c r="D62" s="134">
        <v>-10</v>
      </c>
      <c r="E62" s="142"/>
      <c r="F62" s="104">
        <f t="shared" si="17"/>
        <v>-10</v>
      </c>
      <c r="G62" s="122"/>
      <c r="H62" s="104">
        <f t="shared" si="48"/>
        <v>-10</v>
      </c>
      <c r="I62" s="122"/>
      <c r="J62" s="104">
        <f t="shared" si="49"/>
        <v>-10</v>
      </c>
      <c r="K62" s="122"/>
      <c r="L62" s="104">
        <f t="shared" si="50"/>
        <v>-10</v>
      </c>
      <c r="M62" s="122"/>
      <c r="N62" s="104">
        <f t="shared" si="51"/>
        <v>-10</v>
      </c>
      <c r="O62" s="122"/>
      <c r="P62" s="104">
        <f t="shared" si="52"/>
        <v>-10</v>
      </c>
      <c r="Q62" s="122"/>
      <c r="R62" s="104">
        <f t="shared" si="53"/>
        <v>-10</v>
      </c>
      <c r="S62" s="122"/>
      <c r="T62" s="104">
        <f t="shared" si="54"/>
        <v>-10</v>
      </c>
      <c r="U62" s="122"/>
      <c r="V62" s="104">
        <f t="shared" si="55"/>
        <v>-10</v>
      </c>
      <c r="W62" s="122"/>
      <c r="X62" s="104">
        <f t="shared" si="56"/>
        <v>-10</v>
      </c>
      <c r="Y62" s="122"/>
      <c r="Z62" s="104">
        <f t="shared" si="57"/>
        <v>-10</v>
      </c>
      <c r="AA62" s="122"/>
      <c r="AB62" s="106">
        <f t="shared" si="16"/>
        <v>-120</v>
      </c>
      <c r="AC62" s="123"/>
    </row>
    <row r="63" spans="2:29">
      <c r="B63" s="113" t="s">
        <v>14</v>
      </c>
      <c r="C63" s="126"/>
      <c r="D63" s="134">
        <v>-25</v>
      </c>
      <c r="E63" s="142"/>
      <c r="F63" s="104">
        <f>D63</f>
        <v>-25</v>
      </c>
      <c r="G63" s="122"/>
      <c r="H63" s="104">
        <f>F63</f>
        <v>-25</v>
      </c>
      <c r="I63" s="122"/>
      <c r="J63" s="104">
        <f>H63</f>
        <v>-25</v>
      </c>
      <c r="K63" s="122"/>
      <c r="L63" s="104">
        <f>J63</f>
        <v>-25</v>
      </c>
      <c r="M63" s="122"/>
      <c r="N63" s="104">
        <f>L63</f>
        <v>-25</v>
      </c>
      <c r="O63" s="122"/>
      <c r="P63" s="104">
        <f>N63</f>
        <v>-25</v>
      </c>
      <c r="Q63" s="122"/>
      <c r="R63" s="104">
        <f>P63</f>
        <v>-25</v>
      </c>
      <c r="S63" s="122"/>
      <c r="T63" s="104">
        <f>R63</f>
        <v>-25</v>
      </c>
      <c r="U63" s="122"/>
      <c r="V63" s="104">
        <f>T63</f>
        <v>-25</v>
      </c>
      <c r="W63" s="122"/>
      <c r="X63" s="104">
        <f>V63</f>
        <v>-25</v>
      </c>
      <c r="Y63" s="122"/>
      <c r="Z63" s="104">
        <f>X63</f>
        <v>-25</v>
      </c>
      <c r="AA63" s="122"/>
      <c r="AB63" s="106">
        <f t="shared" si="16"/>
        <v>-300</v>
      </c>
      <c r="AC63" s="123"/>
    </row>
    <row r="64" spans="2:29">
      <c r="B64" s="124" t="s">
        <v>13</v>
      </c>
      <c r="C64" s="126"/>
      <c r="D64" s="143">
        <f>SUM(D61:D63)</f>
        <v>-85</v>
      </c>
      <c r="E64" s="142">
        <f>-D64/D$36</f>
        <v>5.0746268656716415E-2</v>
      </c>
      <c r="F64" s="117">
        <f t="shared" si="17"/>
        <v>-85</v>
      </c>
      <c r="G64" s="105">
        <f>-F64/F36</f>
        <v>3.6433776253750536E-2</v>
      </c>
      <c r="H64" s="117">
        <f t="shared" ref="H64" si="58">F64</f>
        <v>-85</v>
      </c>
      <c r="I64" s="105">
        <f>-H64/H36</f>
        <v>2.7850589777195282E-2</v>
      </c>
      <c r="J64" s="117">
        <f t="shared" ref="J64" si="59">H64</f>
        <v>-85</v>
      </c>
      <c r="K64" s="105">
        <f>-J64/J36</f>
        <v>2.4752475247524754E-2</v>
      </c>
      <c r="L64" s="117">
        <f t="shared" ref="L64" si="60">J64</f>
        <v>-85</v>
      </c>
      <c r="M64" s="105">
        <f>-L64/L36</f>
        <v>2.2843321687718354E-2</v>
      </c>
      <c r="N64" s="117">
        <f t="shared" ref="N64" si="61">L64</f>
        <v>-85</v>
      </c>
      <c r="O64" s="105">
        <f>-N64/N36</f>
        <v>1.9901662374151252E-2</v>
      </c>
      <c r="P64" s="117">
        <f t="shared" ref="P64" si="62">N64</f>
        <v>-85</v>
      </c>
      <c r="Q64" s="105">
        <f>-P64/P36</f>
        <v>1.9079685746352413E-2</v>
      </c>
      <c r="R64" s="117">
        <f t="shared" ref="R64" si="63">P64</f>
        <v>-85</v>
      </c>
      <c r="S64" s="105">
        <f>-R64/R36</f>
        <v>2.0884520884520884E-2</v>
      </c>
      <c r="T64" s="117">
        <f t="shared" ref="T64" si="64">R64</f>
        <v>-85</v>
      </c>
      <c r="U64" s="105">
        <f>-T64/T36</f>
        <v>1.9495412844036698E-2</v>
      </c>
      <c r="V64" s="117">
        <f t="shared" ref="V64" si="65">T64</f>
        <v>-85</v>
      </c>
      <c r="W64" s="105">
        <f>-V64/V36</f>
        <v>1.7671517671517672E-2</v>
      </c>
      <c r="X64" s="117">
        <f t="shared" ref="X64" si="66">V64</f>
        <v>-85</v>
      </c>
      <c r="Y64" s="105">
        <f>-X64/X36</f>
        <v>1.7311608961303463E-2</v>
      </c>
      <c r="Z64" s="117">
        <f t="shared" ref="Z64" si="67">X64</f>
        <v>-85</v>
      </c>
      <c r="AA64" s="105">
        <f>-Z64/Z36</f>
        <v>2.0383693045563551E-2</v>
      </c>
      <c r="AB64" s="146">
        <f>SUM(AB61:AB63)</f>
        <v>-1020</v>
      </c>
      <c r="AC64" s="107">
        <f>-AB64/AB36</f>
        <v>2.253595810963081E-2</v>
      </c>
    </row>
    <row r="65" spans="2:29">
      <c r="B65" s="27"/>
      <c r="C65" s="11"/>
      <c r="D65" s="56"/>
      <c r="E65" s="137"/>
      <c r="F65" s="4"/>
      <c r="G65" s="40"/>
      <c r="H65" s="4"/>
      <c r="I65" s="40"/>
      <c r="J65" s="4"/>
      <c r="K65" s="40"/>
      <c r="L65" s="4"/>
      <c r="M65" s="40"/>
      <c r="N65" s="4"/>
      <c r="O65" s="40"/>
      <c r="P65" s="4"/>
      <c r="Q65" s="40"/>
      <c r="R65" s="4"/>
      <c r="S65" s="40"/>
      <c r="T65" s="4"/>
      <c r="U65" s="40"/>
      <c r="V65" s="4"/>
      <c r="W65" s="40"/>
      <c r="X65" s="4"/>
      <c r="Y65" s="40"/>
      <c r="Z65" s="4"/>
      <c r="AA65" s="40"/>
      <c r="AB65" s="64"/>
      <c r="AC65" s="66"/>
    </row>
    <row r="66" spans="2:29">
      <c r="B66" s="127" t="s">
        <v>16</v>
      </c>
      <c r="C66" s="95"/>
      <c r="D66" s="138">
        <f>D54+D59+D64</f>
        <v>-1375</v>
      </c>
      <c r="E66" s="139">
        <f>-D66/D$36</f>
        <v>0.82089552238805974</v>
      </c>
      <c r="F66" s="109">
        <f>F54+F59+F64</f>
        <v>-1375</v>
      </c>
      <c r="G66" s="98">
        <f>-F66/F$36</f>
        <v>0.58936990998714101</v>
      </c>
      <c r="H66" s="109">
        <f>H54+H59+H64</f>
        <v>-1375</v>
      </c>
      <c r="I66" s="98">
        <f>-H66/H$36</f>
        <v>0.45052424639580602</v>
      </c>
      <c r="J66" s="109">
        <f>J54+J59+J64</f>
        <v>-1375</v>
      </c>
      <c r="K66" s="98">
        <f>-J66/J$36</f>
        <v>0.40040768782760627</v>
      </c>
      <c r="L66" s="109">
        <f>L54+L59+L64</f>
        <v>-1375</v>
      </c>
      <c r="M66" s="98">
        <f>-L66/L$36</f>
        <v>0.3695243214189734</v>
      </c>
      <c r="N66" s="109">
        <f>N54+N59+N64</f>
        <v>-1375</v>
      </c>
      <c r="O66" s="98">
        <f>-N66/N$36</f>
        <v>0.32193865605244676</v>
      </c>
      <c r="P66" s="109">
        <f>P54+P59+P64</f>
        <v>-1375</v>
      </c>
      <c r="Q66" s="98">
        <f>-P66/P$36</f>
        <v>0.30864197530864196</v>
      </c>
      <c r="R66" s="109">
        <f>R54+R59+R64</f>
        <v>-1375</v>
      </c>
      <c r="S66" s="98">
        <f>-R66/R$36</f>
        <v>0.33783783783783783</v>
      </c>
      <c r="T66" s="109">
        <f>T54+T59+T64</f>
        <v>-1375</v>
      </c>
      <c r="U66" s="98">
        <f>-T66/T$36</f>
        <v>0.31536697247706424</v>
      </c>
      <c r="V66" s="109">
        <f>V54+V59+V64</f>
        <v>-1375</v>
      </c>
      <c r="W66" s="98">
        <f>-V66/V$36</f>
        <v>0.28586278586278585</v>
      </c>
      <c r="X66" s="109">
        <f>X54+X59+X64</f>
        <v>-1375</v>
      </c>
      <c r="Y66" s="98">
        <f>-X66/X$36</f>
        <v>0.28004073319755601</v>
      </c>
      <c r="Z66" s="109">
        <f>Z54+Z59+Z64</f>
        <v>-1375</v>
      </c>
      <c r="AA66" s="98">
        <f>-Z66/Z$36</f>
        <v>0.32973621103117506</v>
      </c>
      <c r="AB66" s="110">
        <f>AB54+AB59+AB64</f>
        <v>-11000</v>
      </c>
      <c r="AC66" s="100">
        <f>-AB66/AB36</f>
        <v>0.2430348423587636</v>
      </c>
    </row>
    <row r="67" spans="2:29">
      <c r="B67" s="27"/>
      <c r="C67" s="21"/>
      <c r="D67" s="56"/>
      <c r="E67" s="141"/>
      <c r="F67" s="4"/>
      <c r="G67" s="40"/>
      <c r="H67" s="4"/>
      <c r="I67" s="40"/>
      <c r="J67" s="4"/>
      <c r="K67" s="40"/>
      <c r="L67" s="4"/>
      <c r="M67" s="40"/>
      <c r="N67" s="4"/>
      <c r="O67" s="40"/>
      <c r="P67" s="4"/>
      <c r="Q67" s="40"/>
      <c r="R67" s="4"/>
      <c r="S67" s="40"/>
      <c r="T67" s="4"/>
      <c r="U67" s="40"/>
      <c r="V67" s="4"/>
      <c r="W67" s="40"/>
      <c r="X67" s="4"/>
      <c r="Y67" s="40"/>
      <c r="Z67" s="4"/>
      <c r="AA67" s="40"/>
      <c r="AB67" s="64"/>
      <c r="AC67" s="66"/>
    </row>
    <row r="68" spans="2:29">
      <c r="B68" s="33" t="s">
        <v>22</v>
      </c>
      <c r="C68" s="16"/>
      <c r="D68" s="92">
        <f>D47+D66</f>
        <v>-180</v>
      </c>
      <c r="E68" s="36">
        <f>D68/D36</f>
        <v>-0.10746268656716418</v>
      </c>
      <c r="F68" s="15">
        <f>F47+F66</f>
        <v>249.87702020202005</v>
      </c>
      <c r="G68" s="36">
        <f>F68/F8</f>
        <v>0.10710545229405059</v>
      </c>
      <c r="H68" s="15">
        <f>H47+H66</f>
        <v>744.04343434343446</v>
      </c>
      <c r="I68" s="36">
        <f>H68/H8</f>
        <v>0.24378880548605322</v>
      </c>
      <c r="J68" s="15">
        <f>J47+J66</f>
        <v>989.49848484848508</v>
      </c>
      <c r="K68" s="36">
        <f>J68/J8</f>
        <v>0.28814749121971028</v>
      </c>
      <c r="L68" s="15">
        <f>L47+L66</f>
        <v>1205.7376262626258</v>
      </c>
      <c r="M68" s="36">
        <f>L68/L8</f>
        <v>0.32403591138474219</v>
      </c>
      <c r="N68" s="15">
        <f>N47+N66</f>
        <v>1584.4472222222221</v>
      </c>
      <c r="O68" s="36">
        <f>N68/N8</f>
        <v>0.37097804313327609</v>
      </c>
      <c r="P68" s="15">
        <f>P47+P66</f>
        <v>1729.4381313131312</v>
      </c>
      <c r="Q68" s="36">
        <f>P68/P8</f>
        <v>0.38820160074368826</v>
      </c>
      <c r="R68" s="15">
        <f>R47+R66</f>
        <v>1523.5126262626263</v>
      </c>
      <c r="S68" s="36">
        <f>R68/R8</f>
        <v>0.37432742660015389</v>
      </c>
      <c r="T68" s="15">
        <f>T47+T66</f>
        <v>1739.1767676767677</v>
      </c>
      <c r="U68" s="36">
        <f>T68/T8</f>
        <v>0.39889375405430449</v>
      </c>
      <c r="V68" s="15">
        <f>V47+V66</f>
        <v>2003.6085858585857</v>
      </c>
      <c r="W68" s="36">
        <f>V68/V8</f>
        <v>0.41655064155064153</v>
      </c>
      <c r="X68" s="15">
        <f>X47+X66</f>
        <v>1948.068181818182</v>
      </c>
      <c r="Y68" s="36">
        <f>X68/X8</f>
        <v>0.39675523051286804</v>
      </c>
      <c r="Z68" s="15">
        <f>Z47+Z66</f>
        <v>1507.4267676767677</v>
      </c>
      <c r="AA68" s="36">
        <f>Z68/Z8</f>
        <v>0.36149322965869729</v>
      </c>
      <c r="AB68" s="52">
        <f>AB47+AB66</f>
        <v>20544.83484848485</v>
      </c>
      <c r="AC68" s="47">
        <f>AB68/AB36</f>
        <v>0.4539191544262135</v>
      </c>
    </row>
    <row r="69" spans="2:29">
      <c r="B69" s="27"/>
      <c r="C69" s="28"/>
      <c r="D69" s="56"/>
      <c r="E69" s="141"/>
      <c r="F69" s="4"/>
      <c r="G69" s="40"/>
      <c r="H69" s="4"/>
      <c r="I69" s="40"/>
      <c r="J69" s="4"/>
      <c r="K69" s="40"/>
      <c r="L69" s="4"/>
      <c r="M69" s="40"/>
      <c r="N69" s="4"/>
      <c r="O69" s="40"/>
      <c r="P69" s="4"/>
      <c r="Q69" s="40"/>
      <c r="R69" s="4"/>
      <c r="S69" s="40"/>
      <c r="T69" s="4"/>
      <c r="U69" s="40"/>
      <c r="V69" s="4"/>
      <c r="W69" s="40"/>
      <c r="X69" s="4"/>
      <c r="Y69" s="40"/>
      <c r="Z69" s="4"/>
      <c r="AA69" s="40"/>
      <c r="AB69" s="60"/>
      <c r="AC69" s="66"/>
    </row>
    <row r="70" spans="2:29" ht="13" thickBot="1">
      <c r="B70" s="32" t="s">
        <v>76</v>
      </c>
      <c r="C70" s="14"/>
      <c r="D70" s="93"/>
      <c r="E70" s="41"/>
      <c r="F70" s="14"/>
      <c r="G70" s="41"/>
      <c r="H70" s="14"/>
      <c r="I70" s="41"/>
      <c r="J70" s="14"/>
      <c r="K70" s="41"/>
      <c r="L70" s="14"/>
      <c r="M70" s="41"/>
      <c r="N70" s="14"/>
      <c r="O70" s="41"/>
      <c r="P70" s="14"/>
      <c r="Q70" s="41"/>
      <c r="R70" s="14"/>
      <c r="S70" s="41"/>
      <c r="T70" s="14"/>
      <c r="U70" s="41"/>
      <c r="V70" s="14"/>
      <c r="W70" s="41"/>
      <c r="X70" s="14"/>
      <c r="Y70" s="41"/>
      <c r="Z70" s="14"/>
      <c r="AA70" s="41"/>
      <c r="AB70" s="53"/>
      <c r="AC70" s="48"/>
    </row>
    <row r="71" spans="2:29">
      <c r="B71" s="27"/>
      <c r="C71" s="28"/>
      <c r="D71" s="56"/>
      <c r="E71" s="141"/>
      <c r="F71" s="4"/>
      <c r="G71" s="40"/>
      <c r="H71" s="4"/>
      <c r="I71" s="40"/>
      <c r="J71" s="4"/>
      <c r="K71" s="40"/>
      <c r="L71" s="4"/>
      <c r="M71" s="40"/>
      <c r="N71" s="4"/>
      <c r="O71" s="40"/>
      <c r="P71" s="4"/>
      <c r="Q71" s="40"/>
      <c r="R71" s="4"/>
      <c r="S71" s="40"/>
      <c r="T71" s="4"/>
      <c r="U71" s="40"/>
      <c r="V71" s="4"/>
      <c r="W71" s="40"/>
      <c r="X71" s="4"/>
      <c r="Y71" s="40"/>
      <c r="Z71" s="4"/>
      <c r="AA71" s="40"/>
      <c r="AB71" s="60"/>
      <c r="AC71" s="66"/>
    </row>
    <row r="72" spans="2:29">
      <c r="B72" s="94" t="s">
        <v>80</v>
      </c>
      <c r="C72" s="119"/>
      <c r="D72" s="132">
        <v>0</v>
      </c>
      <c r="E72" s="144"/>
      <c r="F72" s="97">
        <v>0</v>
      </c>
      <c r="G72" s="120"/>
      <c r="H72" s="97">
        <v>0</v>
      </c>
      <c r="I72" s="120"/>
      <c r="J72" s="97">
        <v>0</v>
      </c>
      <c r="K72" s="120"/>
      <c r="L72" s="97">
        <v>0</v>
      </c>
      <c r="M72" s="120"/>
      <c r="N72" s="97">
        <v>0</v>
      </c>
      <c r="O72" s="120"/>
      <c r="P72" s="97">
        <v>0</v>
      </c>
      <c r="Q72" s="120"/>
      <c r="R72" s="97">
        <v>0</v>
      </c>
      <c r="S72" s="120"/>
      <c r="T72" s="97">
        <v>0</v>
      </c>
      <c r="U72" s="120"/>
      <c r="V72" s="97">
        <v>0</v>
      </c>
      <c r="W72" s="120"/>
      <c r="X72" s="97">
        <v>0</v>
      </c>
      <c r="Y72" s="120"/>
      <c r="Z72" s="97">
        <v>0</v>
      </c>
      <c r="AA72" s="120"/>
      <c r="AB72" s="99">
        <f>D72+F72+H72+J72+L72+N72+P72+R72+T72+V72+X72+Z72</f>
        <v>0</v>
      </c>
      <c r="AC72" s="121"/>
    </row>
    <row r="73" spans="2:29">
      <c r="B73" s="20"/>
      <c r="C73" s="28"/>
      <c r="D73" s="56"/>
      <c r="E73" s="141"/>
      <c r="F73" s="4"/>
      <c r="G73" s="40"/>
      <c r="H73" s="4"/>
      <c r="I73" s="40"/>
      <c r="J73" s="4"/>
      <c r="K73" s="40"/>
      <c r="L73" s="4"/>
      <c r="M73" s="40"/>
      <c r="N73" s="4"/>
      <c r="O73" s="40"/>
      <c r="P73" s="4"/>
      <c r="Q73" s="40"/>
      <c r="R73" s="4"/>
      <c r="S73" s="40"/>
      <c r="T73" s="4"/>
      <c r="U73" s="40"/>
      <c r="V73" s="4"/>
      <c r="W73" s="40"/>
      <c r="X73" s="4"/>
      <c r="Y73" s="40"/>
      <c r="Z73" s="4"/>
      <c r="AA73" s="40"/>
      <c r="AB73" s="60"/>
      <c r="AC73" s="66"/>
    </row>
    <row r="74" spans="2:29">
      <c r="B74" s="34" t="s">
        <v>79</v>
      </c>
      <c r="C74" s="35"/>
      <c r="D74" s="92">
        <f>D68+D72</f>
        <v>-180</v>
      </c>
      <c r="E74" s="36">
        <f>D74/D36</f>
        <v>-0.10746268656716418</v>
      </c>
      <c r="F74" s="15">
        <f>F68+F72</f>
        <v>249.87702020202005</v>
      </c>
      <c r="G74" s="36"/>
      <c r="H74" s="15">
        <f>H68+H72</f>
        <v>744.04343434343446</v>
      </c>
      <c r="I74" s="36"/>
      <c r="J74" s="15">
        <f>J68+J72</f>
        <v>989.49848484848508</v>
      </c>
      <c r="K74" s="36"/>
      <c r="L74" s="15">
        <f>L68+L72</f>
        <v>1205.7376262626258</v>
      </c>
      <c r="M74" s="36"/>
      <c r="N74" s="15">
        <f>N68+N72</f>
        <v>1584.4472222222221</v>
      </c>
      <c r="O74" s="36"/>
      <c r="P74" s="15">
        <f>P68+P72</f>
        <v>1729.4381313131312</v>
      </c>
      <c r="Q74" s="36"/>
      <c r="R74" s="15">
        <f>R68+R72</f>
        <v>1523.5126262626263</v>
      </c>
      <c r="S74" s="36"/>
      <c r="T74" s="15">
        <f>T68+T72</f>
        <v>1739.1767676767677</v>
      </c>
      <c r="U74" s="36"/>
      <c r="V74" s="15">
        <f>V68+V72</f>
        <v>2003.6085858585857</v>
      </c>
      <c r="W74" s="36"/>
      <c r="X74" s="15">
        <f>X68+X72</f>
        <v>1948.068181818182</v>
      </c>
      <c r="Y74" s="36"/>
      <c r="Z74" s="15">
        <f>Z68+Z72</f>
        <v>1507.4267676767677</v>
      </c>
      <c r="AA74" s="36"/>
      <c r="AB74" s="52">
        <f>AB68+AB72</f>
        <v>20544.83484848485</v>
      </c>
      <c r="AC74" s="47"/>
    </row>
    <row r="75" spans="2:29">
      <c r="B75" s="27"/>
      <c r="C75" s="28"/>
      <c r="D75" s="56"/>
      <c r="E75" s="141"/>
      <c r="F75" s="4"/>
      <c r="G75" s="40"/>
      <c r="H75" s="4"/>
      <c r="I75" s="40"/>
      <c r="J75" s="4"/>
      <c r="K75" s="40"/>
      <c r="L75" s="4"/>
      <c r="M75" s="40"/>
      <c r="N75" s="4"/>
      <c r="O75" s="40"/>
      <c r="P75" s="4"/>
      <c r="Q75" s="40"/>
      <c r="R75" s="4"/>
      <c r="S75" s="40"/>
      <c r="T75" s="4"/>
      <c r="U75" s="40"/>
      <c r="V75" s="4"/>
      <c r="W75" s="40"/>
      <c r="X75" s="4"/>
      <c r="Y75" s="40"/>
      <c r="Z75" s="4"/>
      <c r="AA75" s="40"/>
      <c r="AB75" s="60"/>
      <c r="AC75" s="66"/>
    </row>
    <row r="76" spans="2:29">
      <c r="B76" s="94" t="s">
        <v>77</v>
      </c>
      <c r="C76" s="95"/>
      <c r="D76" s="132">
        <v>-100</v>
      </c>
      <c r="E76" s="139"/>
      <c r="F76" s="97">
        <f>D76</f>
        <v>-100</v>
      </c>
      <c r="G76" s="98"/>
      <c r="H76" s="97">
        <f>F76</f>
        <v>-100</v>
      </c>
      <c r="I76" s="98"/>
      <c r="J76" s="97">
        <f>H76</f>
        <v>-100</v>
      </c>
      <c r="K76" s="98"/>
      <c r="L76" s="97">
        <f>J76</f>
        <v>-100</v>
      </c>
      <c r="M76" s="98"/>
      <c r="N76" s="97">
        <f>L76</f>
        <v>-100</v>
      </c>
      <c r="O76" s="98"/>
      <c r="P76" s="97">
        <f>N76</f>
        <v>-100</v>
      </c>
      <c r="Q76" s="98"/>
      <c r="R76" s="97">
        <f>P76</f>
        <v>-100</v>
      </c>
      <c r="S76" s="98"/>
      <c r="T76" s="97">
        <f>R76</f>
        <v>-100</v>
      </c>
      <c r="U76" s="98"/>
      <c r="V76" s="97">
        <f>T76</f>
        <v>-100</v>
      </c>
      <c r="W76" s="98"/>
      <c r="X76" s="97">
        <f>V76</f>
        <v>-100</v>
      </c>
      <c r="Y76" s="98"/>
      <c r="Z76" s="97">
        <f>X76</f>
        <v>-100</v>
      </c>
      <c r="AA76" s="98"/>
      <c r="AB76" s="99">
        <f>D76+F76+H76+J76+L76+N76+P76+R76+T76+V76+X76+Z76</f>
        <v>-1200</v>
      </c>
      <c r="AC76" s="100"/>
    </row>
    <row r="77" spans="2:29">
      <c r="B77" s="20"/>
      <c r="C77" s="21"/>
      <c r="D77" s="56"/>
      <c r="E77" s="137"/>
      <c r="F77" s="4"/>
      <c r="G77" s="39"/>
      <c r="H77" s="4"/>
      <c r="I77" s="39"/>
      <c r="J77" s="4"/>
      <c r="K77" s="39"/>
      <c r="L77" s="4"/>
      <c r="M77" s="39"/>
      <c r="N77" s="4"/>
      <c r="O77" s="39"/>
      <c r="P77" s="4"/>
      <c r="Q77" s="39"/>
      <c r="R77" s="4"/>
      <c r="S77" s="39"/>
      <c r="T77" s="4"/>
      <c r="U77" s="39"/>
      <c r="V77" s="4"/>
      <c r="W77" s="39"/>
      <c r="X77" s="4"/>
      <c r="Y77" s="39"/>
      <c r="Z77" s="4"/>
      <c r="AA77" s="39"/>
      <c r="AB77" s="60"/>
      <c r="AC77" s="61"/>
    </row>
    <row r="78" spans="2:29">
      <c r="B78" s="94" t="s">
        <v>78</v>
      </c>
      <c r="C78" s="95"/>
      <c r="D78" s="132">
        <v>-15</v>
      </c>
      <c r="E78" s="139"/>
      <c r="F78" s="97">
        <f>D78</f>
        <v>-15</v>
      </c>
      <c r="G78" s="98"/>
      <c r="H78" s="97">
        <f>F78</f>
        <v>-15</v>
      </c>
      <c r="I78" s="98"/>
      <c r="J78" s="97">
        <f>H78</f>
        <v>-15</v>
      </c>
      <c r="K78" s="98"/>
      <c r="L78" s="97">
        <f>J78</f>
        <v>-15</v>
      </c>
      <c r="M78" s="98"/>
      <c r="N78" s="97">
        <f>L78</f>
        <v>-15</v>
      </c>
      <c r="O78" s="98"/>
      <c r="P78" s="97">
        <f>N78</f>
        <v>-15</v>
      </c>
      <c r="Q78" s="98"/>
      <c r="R78" s="97">
        <f>P78</f>
        <v>-15</v>
      </c>
      <c r="S78" s="98"/>
      <c r="T78" s="97">
        <f>R78</f>
        <v>-15</v>
      </c>
      <c r="U78" s="98"/>
      <c r="V78" s="97">
        <f>T78</f>
        <v>-15</v>
      </c>
      <c r="W78" s="98"/>
      <c r="X78" s="97">
        <f>V78</f>
        <v>-15</v>
      </c>
      <c r="Y78" s="98"/>
      <c r="Z78" s="97">
        <f>X78</f>
        <v>-15</v>
      </c>
      <c r="AA78" s="98"/>
      <c r="AB78" s="99">
        <f>D78+F78+H78+J78+L78+N78+P78+R78+T78+V78+X78+Z78</f>
        <v>-180</v>
      </c>
      <c r="AC78" s="100"/>
    </row>
    <row r="79" spans="2:29">
      <c r="B79" s="24"/>
      <c r="C79" s="31"/>
      <c r="D79" s="58"/>
      <c r="E79" s="137"/>
      <c r="F79" s="2"/>
      <c r="G79" s="39"/>
      <c r="H79" s="2"/>
      <c r="I79" s="39"/>
      <c r="J79" s="2"/>
      <c r="K79" s="39"/>
      <c r="L79" s="2"/>
      <c r="M79" s="39"/>
      <c r="N79" s="2"/>
      <c r="O79" s="39"/>
      <c r="P79" s="2"/>
      <c r="Q79" s="39"/>
      <c r="R79" s="2"/>
      <c r="S79" s="39"/>
      <c r="T79" s="2"/>
      <c r="U79" s="39"/>
      <c r="V79" s="2"/>
      <c r="W79" s="39"/>
      <c r="X79" s="2"/>
      <c r="Y79" s="39"/>
      <c r="Z79" s="2"/>
      <c r="AA79" s="39"/>
      <c r="AB79" s="60"/>
      <c r="AC79" s="61"/>
    </row>
    <row r="80" spans="2:29">
      <c r="B80" s="33" t="s">
        <v>81</v>
      </c>
      <c r="C80" s="17"/>
      <c r="D80" s="92">
        <f>D74+D76+D78</f>
        <v>-295</v>
      </c>
      <c r="E80" s="42"/>
      <c r="F80" s="15">
        <f>F74+F76+F78</f>
        <v>134.87702020202005</v>
      </c>
      <c r="G80" s="42"/>
      <c r="H80" s="15">
        <f>H74+H76+H78</f>
        <v>629.04343434343446</v>
      </c>
      <c r="I80" s="42"/>
      <c r="J80" s="15">
        <f>J74+J76+J78</f>
        <v>874.49848484848508</v>
      </c>
      <c r="K80" s="42"/>
      <c r="L80" s="15">
        <f>L74+L76+L78</f>
        <v>1090.7376262626258</v>
      </c>
      <c r="M80" s="42"/>
      <c r="N80" s="15">
        <f>N74+N76+N78</f>
        <v>1469.4472222222221</v>
      </c>
      <c r="O80" s="42"/>
      <c r="P80" s="15">
        <f>P74+P76+P78</f>
        <v>1614.4381313131312</v>
      </c>
      <c r="Q80" s="42"/>
      <c r="R80" s="15">
        <f>R74+R76+R78</f>
        <v>1408.5126262626263</v>
      </c>
      <c r="S80" s="42"/>
      <c r="T80" s="15">
        <f>T74+T76+T78</f>
        <v>1624.1767676767677</v>
      </c>
      <c r="U80" s="42"/>
      <c r="V80" s="15">
        <f>V74+V76+V78</f>
        <v>1888.6085858585857</v>
      </c>
      <c r="W80" s="42"/>
      <c r="X80" s="15">
        <f>X74+X76+X78</f>
        <v>1833.068181818182</v>
      </c>
      <c r="Y80" s="42"/>
      <c r="Z80" s="15">
        <f>Z74+Z76+Z78</f>
        <v>1392.4267676767677</v>
      </c>
      <c r="AA80" s="42"/>
      <c r="AB80" s="52">
        <f>AB74+AB76+AB78</f>
        <v>19164.83484848485</v>
      </c>
      <c r="AC80" s="49"/>
    </row>
    <row r="81" spans="2:29">
      <c r="B81" s="27"/>
      <c r="C81" s="28"/>
      <c r="D81" s="56"/>
      <c r="E81" s="141"/>
      <c r="F81" s="4"/>
      <c r="G81" s="40"/>
      <c r="H81" s="4"/>
      <c r="I81" s="40"/>
      <c r="J81" s="4"/>
      <c r="K81" s="40"/>
      <c r="L81" s="4"/>
      <c r="M81" s="40"/>
      <c r="N81" s="4"/>
      <c r="O81" s="40"/>
      <c r="P81" s="4"/>
      <c r="Q81" s="40"/>
      <c r="R81" s="4"/>
      <c r="S81" s="40"/>
      <c r="T81" s="4"/>
      <c r="U81" s="40"/>
      <c r="V81" s="4"/>
      <c r="W81" s="40"/>
      <c r="X81" s="4"/>
      <c r="Y81" s="40"/>
      <c r="Z81" s="4"/>
      <c r="AA81" s="40"/>
      <c r="AB81" s="60"/>
      <c r="AC81" s="66"/>
    </row>
    <row r="82" spans="2:29">
      <c r="B82" s="118" t="s">
        <v>82</v>
      </c>
      <c r="C82" s="128">
        <v>0.12</v>
      </c>
      <c r="D82" s="132">
        <f>-$C$82*D80</f>
        <v>35.4</v>
      </c>
      <c r="E82" s="144"/>
      <c r="F82" s="97">
        <f>-$C$82*F80</f>
        <v>-16.185242424242404</v>
      </c>
      <c r="G82" s="120"/>
      <c r="H82" s="97">
        <f>-$C$82*H80</f>
        <v>-75.485212121212129</v>
      </c>
      <c r="I82" s="120"/>
      <c r="J82" s="97">
        <f>-$C$82*J80</f>
        <v>-104.93981818181821</v>
      </c>
      <c r="K82" s="120"/>
      <c r="L82" s="97">
        <f>-$C$82*L80</f>
        <v>-130.88851515151509</v>
      </c>
      <c r="M82" s="120"/>
      <c r="N82" s="97">
        <f>-$C$82*N80</f>
        <v>-176.33366666666663</v>
      </c>
      <c r="O82" s="120"/>
      <c r="P82" s="97">
        <f>-$C$82*P80</f>
        <v>-193.73257575757575</v>
      </c>
      <c r="Q82" s="120"/>
      <c r="R82" s="97">
        <f>-$C$82*R80</f>
        <v>-169.02151515151516</v>
      </c>
      <c r="S82" s="120"/>
      <c r="T82" s="97">
        <f>-$C$82*T80</f>
        <v>-194.90121212121213</v>
      </c>
      <c r="U82" s="120"/>
      <c r="V82" s="97">
        <f>-$C$82*V80</f>
        <v>-226.63303030303027</v>
      </c>
      <c r="W82" s="120"/>
      <c r="X82" s="97">
        <f>-$C$82*X80</f>
        <v>-219.96818181818182</v>
      </c>
      <c r="Y82" s="120"/>
      <c r="Z82" s="97">
        <f>-$C$82*Z80</f>
        <v>-167.09121212121212</v>
      </c>
      <c r="AA82" s="120"/>
      <c r="AB82" s="99">
        <f>D82+F82+H82+J82+L82+N82+P82+R82+T82+V82+X82+Z82</f>
        <v>-1639.7801818181815</v>
      </c>
      <c r="AC82" s="121"/>
    </row>
    <row r="83" spans="2:29">
      <c r="B83" s="27"/>
      <c r="C83" s="28"/>
      <c r="D83" s="56"/>
      <c r="E83" s="141"/>
      <c r="F83" s="4"/>
      <c r="G83" s="40"/>
      <c r="H83" s="4"/>
      <c r="I83" s="40"/>
      <c r="J83" s="4"/>
      <c r="K83" s="40"/>
      <c r="L83" s="4"/>
      <c r="M83" s="40"/>
      <c r="N83" s="4"/>
      <c r="O83" s="40"/>
      <c r="P83" s="4"/>
      <c r="Q83" s="40"/>
      <c r="R83" s="4"/>
      <c r="S83" s="40"/>
      <c r="T83" s="4"/>
      <c r="U83" s="40"/>
      <c r="V83" s="4"/>
      <c r="W83" s="40"/>
      <c r="X83" s="4"/>
      <c r="Y83" s="40"/>
      <c r="Z83" s="4"/>
      <c r="AA83" s="40"/>
      <c r="AB83" s="60"/>
      <c r="AC83" s="66"/>
    </row>
    <row r="84" spans="2:29">
      <c r="B84" s="33" t="s">
        <v>83</v>
      </c>
      <c r="C84" s="35"/>
      <c r="D84" s="92">
        <f>D80+D82</f>
        <v>-259.60000000000002</v>
      </c>
      <c r="E84" s="36">
        <f>D84/D36</f>
        <v>-0.1549850746268657</v>
      </c>
      <c r="F84" s="15">
        <f>F82+F80</f>
        <v>118.69177777777765</v>
      </c>
      <c r="G84" s="36">
        <f>F84/F36</f>
        <v>5.0875172643710949E-2</v>
      </c>
      <c r="H84" s="15">
        <f>H82+H80</f>
        <v>553.5582222222223</v>
      </c>
      <c r="I84" s="36">
        <f>H84/H36</f>
        <v>0.18137556429299551</v>
      </c>
      <c r="J84" s="15">
        <f>J82+J80</f>
        <v>769.55866666666691</v>
      </c>
      <c r="K84" s="36">
        <f>J84/J36</f>
        <v>0.22409978644923323</v>
      </c>
      <c r="L84" s="15">
        <f>L82+L80</f>
        <v>959.84911111111069</v>
      </c>
      <c r="M84" s="36">
        <f>L84/L36</f>
        <v>0.2579546119621367</v>
      </c>
      <c r="N84" s="15">
        <f>N82+N80</f>
        <v>1293.1135555555554</v>
      </c>
      <c r="O84" s="36">
        <f>N84/N36</f>
        <v>0.30276599287182288</v>
      </c>
      <c r="P84" s="15">
        <f>P82+P80</f>
        <v>1420.7055555555555</v>
      </c>
      <c r="Q84" s="36">
        <f>P84/P36</f>
        <v>0.31890135927172963</v>
      </c>
      <c r="R84" s="15">
        <f>R82+R80</f>
        <v>1239.4911111111112</v>
      </c>
      <c r="S84" s="36">
        <f>R84/R36</f>
        <v>0.30454327054327057</v>
      </c>
      <c r="T84" s="15">
        <f>T82+T80</f>
        <v>1429.2755555555555</v>
      </c>
      <c r="U84" s="36">
        <f>T84/T36</f>
        <v>0.32781549439347601</v>
      </c>
      <c r="V84" s="15">
        <f>V82+V80</f>
        <v>1661.9755555555555</v>
      </c>
      <c r="W84" s="36">
        <f>V84/V36</f>
        <v>0.34552506352506351</v>
      </c>
      <c r="X84" s="15">
        <f>X82+X80</f>
        <v>1613.1000000000001</v>
      </c>
      <c r="Y84" s="36">
        <f>X84/X36</f>
        <v>0.32853360488798372</v>
      </c>
      <c r="Z84" s="15">
        <f>Z82+Z80</f>
        <v>1225.3355555555556</v>
      </c>
      <c r="AA84" s="36">
        <f>Z84/Z36</f>
        <v>0.29384545696775916</v>
      </c>
      <c r="AB84" s="54">
        <f>AB80+AB82</f>
        <v>17525.054666666671</v>
      </c>
      <c r="AC84" s="50">
        <f>AB84/AB36</f>
        <v>0.38719989984018627</v>
      </c>
    </row>
    <row r="88" spans="2:29">
      <c r="H88" s="9"/>
    </row>
    <row r="93" spans="2:29">
      <c r="B93" s="10"/>
      <c r="C93" s="10"/>
      <c r="D93" s="10"/>
      <c r="E93" s="10"/>
      <c r="F93" s="10"/>
    </row>
    <row r="94" spans="2:29">
      <c r="B94" s="10"/>
      <c r="C94" s="10"/>
      <c r="D94" s="10"/>
      <c r="E94" s="10"/>
      <c r="F94" s="10"/>
    </row>
  </sheetData>
  <mergeCells count="1">
    <mergeCell ref="B4:AC5"/>
  </mergeCells>
  <phoneticPr fontId="17" type="noConversion"/>
  <conditionalFormatting sqref="B88:F94 E38 AB82 AA38 AB72 AB76 AB78 AB50:AB67 D7:D38 B39:D84 G38 AB39:AB46 F7:F84 B8:C38 H7:H84 K38 L7:L84 O38 P7:P84 S38 T7:T84 W38 X7:X84 I38 J7:J84 M38 N7:N84 Q38 R7:R84 U38 V7:V84 Y38 Z7:Z84 AB9:AB36">
    <cfRule type="cellIs" dxfId="2" priority="1" stopIfTrue="1" operator="lessThan">
      <formula>0</formula>
    </cfRule>
  </conditionalFormatting>
  <conditionalFormatting sqref="I85:I86">
    <cfRule type="cellIs" dxfId="1" priority="3" stopIfTrue="1" operator="lessThan">
      <formula>0</formula>
    </cfRule>
  </conditionalFormatting>
  <pageMargins left="0.75000000000000011" right="0.75000000000000011" top="1" bottom="1" header="0.5" footer="0.5"/>
  <drawing r:id="rId1"/>
  <legacy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B2:Q62"/>
  <sheetViews>
    <sheetView tabSelected="1" workbookViewId="0">
      <selection activeCell="I65" sqref="I65"/>
    </sheetView>
  </sheetViews>
  <sheetFormatPr baseColWidth="10" defaultRowHeight="13"/>
  <cols>
    <col min="1" max="2" width="10.7109375" style="148"/>
    <col min="3" max="3" width="13.85546875" style="148" customWidth="1"/>
    <col min="4" max="4" width="10.7109375" style="148"/>
    <col min="5" max="5" width="10.140625" style="148" customWidth="1"/>
    <col min="6" max="6" width="2.140625" style="148" customWidth="1"/>
    <col min="7" max="7" width="14.140625" style="148" customWidth="1"/>
    <col min="8" max="9" width="10.7109375" style="148"/>
    <col min="10" max="10" width="2" style="148" customWidth="1"/>
    <col min="11" max="11" width="13.85546875" style="148" customWidth="1"/>
    <col min="12" max="13" width="10.7109375" style="148"/>
    <col min="14" max="14" width="2.140625" style="148" customWidth="1"/>
    <col min="15" max="15" width="13.7109375" style="148" customWidth="1"/>
    <col min="16" max="16384" width="10.7109375" style="148"/>
  </cols>
  <sheetData>
    <row r="2" spans="2:17">
      <c r="B2" s="247" t="s">
        <v>138</v>
      </c>
      <c r="C2" s="149"/>
      <c r="D2" s="248">
        <v>2.5000000000000001E-2</v>
      </c>
    </row>
    <row r="4" spans="2:17">
      <c r="B4" s="277" t="s">
        <v>146</v>
      </c>
      <c r="C4" s="278"/>
      <c r="D4" s="278"/>
      <c r="E4" s="278"/>
      <c r="F4" s="278"/>
      <c r="G4" s="278"/>
      <c r="H4" s="278"/>
      <c r="I4" s="278"/>
      <c r="J4" s="278"/>
      <c r="K4" s="278"/>
      <c r="L4" s="278"/>
      <c r="M4" s="278"/>
      <c r="N4" s="278"/>
      <c r="O4" s="278"/>
      <c r="P4" s="278"/>
      <c r="Q4" s="278"/>
    </row>
    <row r="7" spans="2:17">
      <c r="B7" s="282" t="s">
        <v>24</v>
      </c>
      <c r="C7" s="279" t="s">
        <v>94</v>
      </c>
      <c r="D7" s="280"/>
      <c r="E7" s="281"/>
      <c r="G7" s="279" t="s">
        <v>148</v>
      </c>
      <c r="H7" s="280"/>
      <c r="I7" s="281"/>
      <c r="K7" s="279" t="s">
        <v>91</v>
      </c>
      <c r="L7" s="280"/>
      <c r="M7" s="281"/>
      <c r="O7" s="279" t="s">
        <v>92</v>
      </c>
      <c r="P7" s="280"/>
      <c r="Q7" s="281"/>
    </row>
    <row r="8" spans="2:17">
      <c r="B8" s="283"/>
      <c r="C8" s="151"/>
      <c r="D8" s="152"/>
      <c r="E8" s="166"/>
      <c r="G8" s="151"/>
      <c r="H8" s="152"/>
      <c r="I8" s="166"/>
      <c r="K8" s="151"/>
      <c r="L8" s="152"/>
      <c r="M8" s="166"/>
      <c r="O8" s="151"/>
      <c r="P8" s="152"/>
      <c r="Q8" s="166"/>
    </row>
    <row r="9" spans="2:17">
      <c r="B9" s="283"/>
      <c r="C9" s="223" t="s">
        <v>90</v>
      </c>
      <c r="D9" s="230">
        <v>95</v>
      </c>
      <c r="E9" s="224" t="s">
        <v>93</v>
      </c>
      <c r="G9" s="223" t="s">
        <v>90</v>
      </c>
      <c r="H9" s="230">
        <v>100</v>
      </c>
      <c r="I9" s="224" t="s">
        <v>93</v>
      </c>
      <c r="K9" s="223" t="s">
        <v>90</v>
      </c>
      <c r="L9" s="230">
        <v>92</v>
      </c>
      <c r="M9" s="224" t="s">
        <v>93</v>
      </c>
      <c r="O9" s="223" t="s">
        <v>90</v>
      </c>
      <c r="P9" s="230">
        <v>150</v>
      </c>
      <c r="Q9" s="224" t="s">
        <v>93</v>
      </c>
    </row>
    <row r="10" spans="2:17">
      <c r="B10" s="283"/>
      <c r="C10" s="156" t="s">
        <v>106</v>
      </c>
      <c r="D10" s="221">
        <f>'Transportation Costs'!G10</f>
        <v>2</v>
      </c>
      <c r="E10" s="229">
        <f>D10/D9</f>
        <v>2.1052631578947368E-2</v>
      </c>
      <c r="G10" s="156" t="s">
        <v>106</v>
      </c>
      <c r="H10" s="221">
        <f>'Transportation Costs'!J10</f>
        <v>2</v>
      </c>
      <c r="I10" s="229">
        <f>H10/H9</f>
        <v>0.02</v>
      </c>
      <c r="K10" s="156" t="s">
        <v>106</v>
      </c>
      <c r="L10" s="221">
        <f>'Transportation Costs'!M10</f>
        <v>2</v>
      </c>
      <c r="M10" s="229">
        <f>L10/L9</f>
        <v>2.1739130434782608E-2</v>
      </c>
      <c r="O10" s="156" t="s">
        <v>106</v>
      </c>
      <c r="P10" s="221">
        <f>'Transportation Costs'!P10</f>
        <v>2</v>
      </c>
      <c r="Q10" s="229">
        <f>P10/P9</f>
        <v>1.3333333333333334E-2</v>
      </c>
    </row>
    <row r="11" spans="2:17">
      <c r="B11" s="283"/>
      <c r="C11" s="156" t="s">
        <v>107</v>
      </c>
      <c r="D11" s="245">
        <f>D9*E11</f>
        <v>2.375</v>
      </c>
      <c r="E11" s="249">
        <f>$D$2</f>
        <v>2.5000000000000001E-2</v>
      </c>
      <c r="G11" s="156" t="s">
        <v>107</v>
      </c>
      <c r="H11" s="245">
        <f>H9*I11</f>
        <v>2.5</v>
      </c>
      <c r="I11" s="249">
        <f>$D$2</f>
        <v>2.5000000000000001E-2</v>
      </c>
      <c r="K11" s="156" t="s">
        <v>107</v>
      </c>
      <c r="L11" s="245">
        <f>L9*M11</f>
        <v>2.3000000000000003</v>
      </c>
      <c r="M11" s="249">
        <f>$D$2</f>
        <v>2.5000000000000001E-2</v>
      </c>
      <c r="O11" s="156" t="s">
        <v>107</v>
      </c>
      <c r="P11" s="245">
        <f>P9*Q11</f>
        <v>3.75</v>
      </c>
      <c r="Q11" s="249">
        <f>$D$2</f>
        <v>2.5000000000000001E-2</v>
      </c>
    </row>
    <row r="12" spans="2:17">
      <c r="B12" s="283"/>
      <c r="C12" s="151"/>
      <c r="D12" s="152"/>
      <c r="E12" s="166"/>
      <c r="G12" s="151"/>
      <c r="H12" s="152"/>
      <c r="I12" s="166"/>
      <c r="K12" s="151"/>
      <c r="L12" s="152"/>
      <c r="M12" s="166"/>
      <c r="O12" s="151"/>
      <c r="P12" s="152"/>
      <c r="Q12" s="166"/>
    </row>
    <row r="13" spans="2:17">
      <c r="B13" s="283"/>
      <c r="C13" s="223" t="s">
        <v>89</v>
      </c>
      <c r="D13" s="222">
        <f>'Cost per Product'!$H$44</f>
        <v>80.454545454545453</v>
      </c>
      <c r="E13" s="225">
        <f>D13/D9</f>
        <v>0.84688995215311003</v>
      </c>
      <c r="G13" s="223" t="s">
        <v>89</v>
      </c>
      <c r="H13" s="222">
        <f>'Cost per Product'!$M$44</f>
        <v>85.176767676767668</v>
      </c>
      <c r="I13" s="225">
        <f>H13/H9</f>
        <v>0.85176767676767673</v>
      </c>
      <c r="K13" s="223" t="s">
        <v>89</v>
      </c>
      <c r="L13" s="222">
        <f>'Cost per Product'!$R$44</f>
        <v>76.954545454545453</v>
      </c>
      <c r="M13" s="225">
        <f>L13/L9</f>
        <v>0.83646245059288538</v>
      </c>
      <c r="O13" s="223" t="s">
        <v>89</v>
      </c>
      <c r="P13" s="222">
        <f>'Cost per Product'!$W$44</f>
        <v>102.95454545454545</v>
      </c>
      <c r="Q13" s="225">
        <f>P13/P9</f>
        <v>0.6863636363636364</v>
      </c>
    </row>
    <row r="14" spans="2:17">
      <c r="B14" s="283"/>
      <c r="C14" s="151"/>
      <c r="D14" s="152"/>
      <c r="E14" s="166"/>
      <c r="G14" s="151"/>
      <c r="H14" s="152"/>
      <c r="I14" s="166"/>
      <c r="K14" s="151"/>
      <c r="L14" s="152"/>
      <c r="M14" s="166"/>
      <c r="O14" s="151"/>
      <c r="P14" s="152"/>
      <c r="Q14" s="166"/>
    </row>
    <row r="15" spans="2:17">
      <c r="B15" s="284"/>
      <c r="C15" s="226" t="s">
        <v>95</v>
      </c>
      <c r="D15" s="227"/>
      <c r="E15" s="228">
        <f>(D9-D10-D11-D13)/D9</f>
        <v>0.1070574162679426</v>
      </c>
      <c r="G15" s="226" t="s">
        <v>95</v>
      </c>
      <c r="H15" s="227"/>
      <c r="I15" s="228">
        <f>(H9-H10-H11-H13)/H9</f>
        <v>0.10323232323232333</v>
      </c>
      <c r="K15" s="226" t="s">
        <v>95</v>
      </c>
      <c r="L15" s="227"/>
      <c r="M15" s="228">
        <f>(L9-L10-L11-L13)/L9</f>
        <v>0.11679841897233206</v>
      </c>
      <c r="O15" s="226" t="s">
        <v>95</v>
      </c>
      <c r="P15" s="227"/>
      <c r="Q15" s="228">
        <f>(P9-P10-P11-P13)/P9</f>
        <v>0.27530303030303033</v>
      </c>
    </row>
    <row r="18" spans="2:17">
      <c r="B18" s="282" t="s">
        <v>141</v>
      </c>
      <c r="C18" s="279" t="s">
        <v>94</v>
      </c>
      <c r="D18" s="280"/>
      <c r="E18" s="281"/>
      <c r="G18" s="279" t="s">
        <v>148</v>
      </c>
      <c r="H18" s="280"/>
      <c r="I18" s="281"/>
      <c r="K18" s="279" t="s">
        <v>91</v>
      </c>
      <c r="L18" s="280"/>
      <c r="M18" s="281"/>
      <c r="O18" s="279" t="s">
        <v>92</v>
      </c>
      <c r="P18" s="280"/>
      <c r="Q18" s="281"/>
    </row>
    <row r="19" spans="2:17">
      <c r="B19" s="283"/>
      <c r="C19" s="151"/>
      <c r="D19" s="152"/>
      <c r="E19" s="166"/>
      <c r="G19" s="151"/>
      <c r="H19" s="152"/>
      <c r="I19" s="166"/>
      <c r="K19" s="151"/>
      <c r="L19" s="152"/>
      <c r="M19" s="166"/>
      <c r="O19" s="151"/>
      <c r="P19" s="152"/>
      <c r="Q19" s="166"/>
    </row>
    <row r="20" spans="2:17">
      <c r="B20" s="283"/>
      <c r="C20" s="223" t="s">
        <v>90</v>
      </c>
      <c r="D20" s="230">
        <v>95</v>
      </c>
      <c r="E20" s="224" t="s">
        <v>93</v>
      </c>
      <c r="G20" s="223" t="s">
        <v>90</v>
      </c>
      <c r="H20" s="230">
        <v>100</v>
      </c>
      <c r="I20" s="224" t="s">
        <v>93</v>
      </c>
      <c r="K20" s="223" t="s">
        <v>90</v>
      </c>
      <c r="L20" s="230">
        <v>92</v>
      </c>
      <c r="M20" s="224" t="s">
        <v>93</v>
      </c>
      <c r="O20" s="223" t="s">
        <v>90</v>
      </c>
      <c r="P20" s="230">
        <v>150</v>
      </c>
      <c r="Q20" s="224" t="s">
        <v>93</v>
      </c>
    </row>
    <row r="21" spans="2:17">
      <c r="B21" s="283"/>
      <c r="C21" s="156" t="s">
        <v>106</v>
      </c>
      <c r="D21" s="221">
        <f>'Transportation Costs'!G13</f>
        <v>3</v>
      </c>
      <c r="E21" s="229">
        <f>D21/D20</f>
        <v>3.1578947368421054E-2</v>
      </c>
      <c r="G21" s="156" t="s">
        <v>106</v>
      </c>
      <c r="H21" s="221">
        <f>'Transportation Costs'!J13</f>
        <v>3</v>
      </c>
      <c r="I21" s="229">
        <f>H21/H20</f>
        <v>0.03</v>
      </c>
      <c r="K21" s="156" t="s">
        <v>106</v>
      </c>
      <c r="L21" s="221">
        <f>'Transportation Costs'!M13</f>
        <v>3</v>
      </c>
      <c r="M21" s="229">
        <f>L21/L20</f>
        <v>3.2608695652173912E-2</v>
      </c>
      <c r="O21" s="156" t="s">
        <v>106</v>
      </c>
      <c r="P21" s="221">
        <f>'Transportation Costs'!P13</f>
        <v>3</v>
      </c>
      <c r="Q21" s="229">
        <f>P21/P20</f>
        <v>0.02</v>
      </c>
    </row>
    <row r="22" spans="2:17">
      <c r="B22" s="283"/>
      <c r="C22" s="156" t="s">
        <v>107</v>
      </c>
      <c r="D22" s="245">
        <f>D20*E22</f>
        <v>2.375</v>
      </c>
      <c r="E22" s="249">
        <f>$D$2</f>
        <v>2.5000000000000001E-2</v>
      </c>
      <c r="G22" s="156" t="s">
        <v>107</v>
      </c>
      <c r="H22" s="245">
        <f>H20*I22</f>
        <v>2.5</v>
      </c>
      <c r="I22" s="249">
        <f>$D$2</f>
        <v>2.5000000000000001E-2</v>
      </c>
      <c r="K22" s="156" t="s">
        <v>107</v>
      </c>
      <c r="L22" s="245">
        <f>L20*M22</f>
        <v>2.3000000000000003</v>
      </c>
      <c r="M22" s="249">
        <f>$D$2</f>
        <v>2.5000000000000001E-2</v>
      </c>
      <c r="O22" s="156" t="s">
        <v>107</v>
      </c>
      <c r="P22" s="245">
        <f>P20*Q22</f>
        <v>3.75</v>
      </c>
      <c r="Q22" s="249">
        <f>$D$2</f>
        <v>2.5000000000000001E-2</v>
      </c>
    </row>
    <row r="23" spans="2:17">
      <c r="B23" s="283"/>
      <c r="C23" s="151"/>
      <c r="D23" s="152"/>
      <c r="E23" s="166"/>
      <c r="G23" s="151"/>
      <c r="H23" s="152"/>
      <c r="I23" s="166"/>
      <c r="K23" s="151"/>
      <c r="L23" s="152"/>
      <c r="M23" s="166"/>
      <c r="O23" s="151"/>
      <c r="P23" s="152"/>
      <c r="Q23" s="166"/>
    </row>
    <row r="24" spans="2:17">
      <c r="B24" s="283"/>
      <c r="C24" s="223" t="s">
        <v>89</v>
      </c>
      <c r="D24" s="222">
        <f>'Cost per Product'!$H$44</f>
        <v>80.454545454545453</v>
      </c>
      <c r="E24" s="225">
        <f>D24/D20</f>
        <v>0.84688995215311003</v>
      </c>
      <c r="G24" s="223" t="s">
        <v>89</v>
      </c>
      <c r="H24" s="222">
        <f>'Cost per Product'!$M$44</f>
        <v>85.176767676767668</v>
      </c>
      <c r="I24" s="225">
        <f>H24/H20</f>
        <v>0.85176767676767673</v>
      </c>
      <c r="K24" s="223" t="s">
        <v>89</v>
      </c>
      <c r="L24" s="222">
        <f>'Cost per Product'!$R$44</f>
        <v>76.954545454545453</v>
      </c>
      <c r="M24" s="225">
        <f>L24/L20</f>
        <v>0.83646245059288538</v>
      </c>
      <c r="O24" s="223" t="s">
        <v>89</v>
      </c>
      <c r="P24" s="222">
        <f>'Cost per Product'!$W$44</f>
        <v>102.95454545454545</v>
      </c>
      <c r="Q24" s="225">
        <f>P24/P20</f>
        <v>0.6863636363636364</v>
      </c>
    </row>
    <row r="25" spans="2:17">
      <c r="B25" s="283"/>
      <c r="C25" s="151"/>
      <c r="D25" s="152"/>
      <c r="E25" s="166"/>
      <c r="G25" s="151"/>
      <c r="H25" s="152"/>
      <c r="I25" s="166"/>
      <c r="K25" s="151"/>
      <c r="L25" s="152"/>
      <c r="M25" s="166"/>
      <c r="O25" s="151"/>
      <c r="P25" s="152"/>
      <c r="Q25" s="166"/>
    </row>
    <row r="26" spans="2:17">
      <c r="B26" s="284"/>
      <c r="C26" s="226" t="s">
        <v>95</v>
      </c>
      <c r="D26" s="227"/>
      <c r="E26" s="228">
        <f>(D20-D21-D22-D24)/D20</f>
        <v>9.6531100478468912E-2</v>
      </c>
      <c r="G26" s="226" t="s">
        <v>95</v>
      </c>
      <c r="H26" s="227"/>
      <c r="I26" s="228">
        <f>(H20-H21-H22-H24)/H20</f>
        <v>9.3232323232323319E-2</v>
      </c>
      <c r="K26" s="226" t="s">
        <v>95</v>
      </c>
      <c r="L26" s="227"/>
      <c r="M26" s="228">
        <f>(L20-L21-L22-L24)/L20</f>
        <v>0.10592885375494075</v>
      </c>
      <c r="O26" s="226" t="s">
        <v>95</v>
      </c>
      <c r="P26" s="227"/>
      <c r="Q26" s="228">
        <f>(P20-P21-P22-P24)/P20</f>
        <v>0.26863636363636362</v>
      </c>
    </row>
    <row r="29" spans="2:17">
      <c r="B29" s="282" t="s">
        <v>142</v>
      </c>
      <c r="C29" s="279" t="s">
        <v>94</v>
      </c>
      <c r="D29" s="280"/>
      <c r="E29" s="281"/>
      <c r="G29" s="279" t="s">
        <v>148</v>
      </c>
      <c r="H29" s="280"/>
      <c r="I29" s="281"/>
      <c r="K29" s="279" t="s">
        <v>91</v>
      </c>
      <c r="L29" s="280"/>
      <c r="M29" s="281"/>
      <c r="O29" s="279" t="s">
        <v>92</v>
      </c>
      <c r="P29" s="280"/>
      <c r="Q29" s="281"/>
    </row>
    <row r="30" spans="2:17">
      <c r="B30" s="283"/>
      <c r="C30" s="151"/>
      <c r="D30" s="152"/>
      <c r="E30" s="166"/>
      <c r="G30" s="151"/>
      <c r="H30" s="152"/>
      <c r="I30" s="166"/>
      <c r="K30" s="151"/>
      <c r="L30" s="152"/>
      <c r="M30" s="166"/>
      <c r="O30" s="151"/>
      <c r="P30" s="152"/>
      <c r="Q30" s="166"/>
    </row>
    <row r="31" spans="2:17">
      <c r="B31" s="283"/>
      <c r="C31" s="223" t="s">
        <v>90</v>
      </c>
      <c r="D31" s="230">
        <v>95</v>
      </c>
      <c r="E31" s="224" t="s">
        <v>93</v>
      </c>
      <c r="G31" s="223" t="s">
        <v>90</v>
      </c>
      <c r="H31" s="230">
        <v>100</v>
      </c>
      <c r="I31" s="224" t="s">
        <v>93</v>
      </c>
      <c r="K31" s="223" t="s">
        <v>90</v>
      </c>
      <c r="L31" s="230">
        <v>92</v>
      </c>
      <c r="M31" s="224" t="s">
        <v>93</v>
      </c>
      <c r="O31" s="223" t="s">
        <v>90</v>
      </c>
      <c r="P31" s="230">
        <v>150</v>
      </c>
      <c r="Q31" s="224" t="s">
        <v>93</v>
      </c>
    </row>
    <row r="32" spans="2:17">
      <c r="B32" s="283"/>
      <c r="C32" s="156" t="s">
        <v>106</v>
      </c>
      <c r="D32" s="221">
        <f>'Transportation Costs'!G16</f>
        <v>3.5</v>
      </c>
      <c r="E32" s="229">
        <f>D32/D31</f>
        <v>3.6842105263157891E-2</v>
      </c>
      <c r="G32" s="156" t="s">
        <v>106</v>
      </c>
      <c r="H32" s="221">
        <f>'Transportation Costs'!J16</f>
        <v>3.5</v>
      </c>
      <c r="I32" s="229">
        <f>H32/H31</f>
        <v>3.5000000000000003E-2</v>
      </c>
      <c r="K32" s="156" t="s">
        <v>106</v>
      </c>
      <c r="L32" s="221">
        <f>'Transportation Costs'!M16</f>
        <v>3.5</v>
      </c>
      <c r="M32" s="229">
        <f>L32/L31</f>
        <v>3.8043478260869568E-2</v>
      </c>
      <c r="O32" s="156" t="s">
        <v>106</v>
      </c>
      <c r="P32" s="221">
        <f>'Transportation Costs'!P16</f>
        <v>3.5</v>
      </c>
      <c r="Q32" s="229">
        <f>P32/P31</f>
        <v>2.3333333333333334E-2</v>
      </c>
    </row>
    <row r="33" spans="2:17">
      <c r="B33" s="283"/>
      <c r="C33" s="156" t="s">
        <v>107</v>
      </c>
      <c r="D33" s="245">
        <f>D31*E33</f>
        <v>2.375</v>
      </c>
      <c r="E33" s="249">
        <f>$D$2</f>
        <v>2.5000000000000001E-2</v>
      </c>
      <c r="G33" s="156" t="s">
        <v>107</v>
      </c>
      <c r="H33" s="245">
        <f>H31*I33</f>
        <v>2.5</v>
      </c>
      <c r="I33" s="249">
        <f>$D$2</f>
        <v>2.5000000000000001E-2</v>
      </c>
      <c r="K33" s="156" t="s">
        <v>107</v>
      </c>
      <c r="L33" s="245">
        <f>L31*M33</f>
        <v>2.3000000000000003</v>
      </c>
      <c r="M33" s="249">
        <f>$D$2</f>
        <v>2.5000000000000001E-2</v>
      </c>
      <c r="O33" s="156" t="s">
        <v>107</v>
      </c>
      <c r="P33" s="245">
        <f>P31*Q33</f>
        <v>3.75</v>
      </c>
      <c r="Q33" s="249">
        <f>$D$2</f>
        <v>2.5000000000000001E-2</v>
      </c>
    </row>
    <row r="34" spans="2:17">
      <c r="B34" s="283"/>
      <c r="C34" s="151"/>
      <c r="D34" s="152"/>
      <c r="E34" s="166"/>
      <c r="G34" s="151"/>
      <c r="H34" s="152"/>
      <c r="I34" s="166"/>
      <c r="K34" s="151"/>
      <c r="L34" s="152"/>
      <c r="M34" s="166"/>
      <c r="O34" s="151"/>
      <c r="P34" s="152"/>
      <c r="Q34" s="166"/>
    </row>
    <row r="35" spans="2:17">
      <c r="B35" s="283"/>
      <c r="C35" s="223" t="s">
        <v>89</v>
      </c>
      <c r="D35" s="222">
        <f>'Cost per Product'!$H$44</f>
        <v>80.454545454545453</v>
      </c>
      <c r="E35" s="225">
        <f>D35/D31</f>
        <v>0.84688995215311003</v>
      </c>
      <c r="G35" s="223" t="s">
        <v>89</v>
      </c>
      <c r="H35" s="222">
        <f>'Cost per Product'!$M$44</f>
        <v>85.176767676767668</v>
      </c>
      <c r="I35" s="225">
        <f>H35/H31</f>
        <v>0.85176767676767673</v>
      </c>
      <c r="K35" s="223" t="s">
        <v>89</v>
      </c>
      <c r="L35" s="222">
        <f>'Cost per Product'!$R$44</f>
        <v>76.954545454545453</v>
      </c>
      <c r="M35" s="225">
        <f>L35/L31</f>
        <v>0.83646245059288538</v>
      </c>
      <c r="O35" s="223" t="s">
        <v>89</v>
      </c>
      <c r="P35" s="222">
        <f>'Cost per Product'!$W$44</f>
        <v>102.95454545454545</v>
      </c>
      <c r="Q35" s="225">
        <f>P35/P31</f>
        <v>0.6863636363636364</v>
      </c>
    </row>
    <row r="36" spans="2:17">
      <c r="B36" s="283"/>
      <c r="C36" s="151"/>
      <c r="D36" s="152"/>
      <c r="E36" s="166"/>
      <c r="G36" s="151"/>
      <c r="H36" s="152"/>
      <c r="I36" s="166"/>
      <c r="K36" s="151"/>
      <c r="L36" s="152"/>
      <c r="M36" s="166"/>
      <c r="O36" s="151"/>
      <c r="P36" s="152"/>
      <c r="Q36" s="166"/>
    </row>
    <row r="37" spans="2:17">
      <c r="B37" s="284"/>
      <c r="C37" s="226" t="s">
        <v>95</v>
      </c>
      <c r="D37" s="227"/>
      <c r="E37" s="228">
        <f>(D31-D32-D33-D35)/D31</f>
        <v>9.1267942583732067E-2</v>
      </c>
      <c r="G37" s="226" t="s">
        <v>95</v>
      </c>
      <c r="H37" s="227"/>
      <c r="I37" s="228">
        <f>(H31-H32-H33-H35)/H31</f>
        <v>8.8232323232323329E-2</v>
      </c>
      <c r="K37" s="226" t="s">
        <v>95</v>
      </c>
      <c r="L37" s="227"/>
      <c r="M37" s="228">
        <f>(L31-L32-L33-L35)/L31</f>
        <v>0.1004940711462451</v>
      </c>
      <c r="O37" s="226" t="s">
        <v>95</v>
      </c>
      <c r="P37" s="227"/>
      <c r="Q37" s="228">
        <f>(P31-P32-P33-P35)/P31</f>
        <v>0.26530303030303032</v>
      </c>
    </row>
    <row r="40" spans="2:17">
      <c r="B40" s="282" t="s">
        <v>143</v>
      </c>
      <c r="C40" s="279" t="s">
        <v>94</v>
      </c>
      <c r="D40" s="280"/>
      <c r="E40" s="281"/>
      <c r="G40" s="279" t="s">
        <v>148</v>
      </c>
      <c r="H40" s="280"/>
      <c r="I40" s="281"/>
      <c r="K40" s="279" t="s">
        <v>91</v>
      </c>
      <c r="L40" s="280"/>
      <c r="M40" s="281"/>
      <c r="O40" s="279" t="s">
        <v>92</v>
      </c>
      <c r="P40" s="280"/>
      <c r="Q40" s="281"/>
    </row>
    <row r="41" spans="2:17">
      <c r="B41" s="283"/>
      <c r="C41" s="151"/>
      <c r="D41" s="152"/>
      <c r="E41" s="166"/>
      <c r="G41" s="151"/>
      <c r="H41" s="152"/>
      <c r="I41" s="166"/>
      <c r="K41" s="151"/>
      <c r="L41" s="152"/>
      <c r="M41" s="166"/>
      <c r="O41" s="151"/>
      <c r="P41" s="152"/>
      <c r="Q41" s="166"/>
    </row>
    <row r="42" spans="2:17">
      <c r="B42" s="283"/>
      <c r="C42" s="223" t="s">
        <v>90</v>
      </c>
      <c r="D42" s="230">
        <v>95</v>
      </c>
      <c r="E42" s="224" t="s">
        <v>93</v>
      </c>
      <c r="G42" s="223" t="s">
        <v>90</v>
      </c>
      <c r="H42" s="230">
        <v>100</v>
      </c>
      <c r="I42" s="224" t="s">
        <v>93</v>
      </c>
      <c r="K42" s="223" t="s">
        <v>90</v>
      </c>
      <c r="L42" s="230">
        <v>92</v>
      </c>
      <c r="M42" s="224" t="s">
        <v>93</v>
      </c>
      <c r="O42" s="223" t="s">
        <v>90</v>
      </c>
      <c r="P42" s="230">
        <v>150</v>
      </c>
      <c r="Q42" s="224" t="s">
        <v>93</v>
      </c>
    </row>
    <row r="43" spans="2:17">
      <c r="B43" s="283"/>
      <c r="C43" s="156" t="s">
        <v>106</v>
      </c>
      <c r="D43" s="221">
        <f>'Transportation Costs'!G19</f>
        <v>4</v>
      </c>
      <c r="E43" s="229">
        <f>D43/D42</f>
        <v>4.2105263157894736E-2</v>
      </c>
      <c r="G43" s="156" t="s">
        <v>106</v>
      </c>
      <c r="H43" s="221">
        <f>'Transportation Costs'!J19</f>
        <v>4</v>
      </c>
      <c r="I43" s="229">
        <f>H43/H42</f>
        <v>0.04</v>
      </c>
      <c r="K43" s="156" t="s">
        <v>106</v>
      </c>
      <c r="L43" s="221">
        <f>'Transportation Costs'!M19</f>
        <v>4</v>
      </c>
      <c r="M43" s="229">
        <f>L43/L42</f>
        <v>4.3478260869565216E-2</v>
      </c>
      <c r="O43" s="156" t="s">
        <v>106</v>
      </c>
      <c r="P43" s="221">
        <f>'Transportation Costs'!P19</f>
        <v>4</v>
      </c>
      <c r="Q43" s="229">
        <f>P43/P42</f>
        <v>2.6666666666666668E-2</v>
      </c>
    </row>
    <row r="44" spans="2:17">
      <c r="B44" s="283"/>
      <c r="C44" s="156" t="s">
        <v>107</v>
      </c>
      <c r="D44" s="245">
        <f>D42*E44</f>
        <v>2.375</v>
      </c>
      <c r="E44" s="249">
        <f>$D$2</f>
        <v>2.5000000000000001E-2</v>
      </c>
      <c r="G44" s="156" t="s">
        <v>107</v>
      </c>
      <c r="H44" s="245">
        <f>H42*I44</f>
        <v>2.5</v>
      </c>
      <c r="I44" s="249">
        <f>$D$2</f>
        <v>2.5000000000000001E-2</v>
      </c>
      <c r="K44" s="156" t="s">
        <v>107</v>
      </c>
      <c r="L44" s="245">
        <f>L42*M44</f>
        <v>2.3000000000000003</v>
      </c>
      <c r="M44" s="249">
        <f>$D$2</f>
        <v>2.5000000000000001E-2</v>
      </c>
      <c r="O44" s="156" t="s">
        <v>107</v>
      </c>
      <c r="P44" s="245">
        <f>P42*Q44</f>
        <v>3.75</v>
      </c>
      <c r="Q44" s="249">
        <f>$D$2</f>
        <v>2.5000000000000001E-2</v>
      </c>
    </row>
    <row r="45" spans="2:17">
      <c r="B45" s="283"/>
      <c r="C45" s="151"/>
      <c r="D45" s="152"/>
      <c r="E45" s="166"/>
      <c r="G45" s="151"/>
      <c r="H45" s="152"/>
      <c r="I45" s="166"/>
      <c r="K45" s="151"/>
      <c r="L45" s="152"/>
      <c r="M45" s="166"/>
      <c r="O45" s="151"/>
      <c r="P45" s="152"/>
      <c r="Q45" s="166"/>
    </row>
    <row r="46" spans="2:17">
      <c r="B46" s="283"/>
      <c r="C46" s="223" t="s">
        <v>89</v>
      </c>
      <c r="D46" s="222">
        <f>'Cost per Product'!$H$44</f>
        <v>80.454545454545453</v>
      </c>
      <c r="E46" s="225">
        <f>D46/D42</f>
        <v>0.84688995215311003</v>
      </c>
      <c r="G46" s="223" t="s">
        <v>89</v>
      </c>
      <c r="H46" s="222">
        <f>'Cost per Product'!$M$44</f>
        <v>85.176767676767668</v>
      </c>
      <c r="I46" s="225">
        <f>H46/H42</f>
        <v>0.85176767676767673</v>
      </c>
      <c r="K46" s="223" t="s">
        <v>89</v>
      </c>
      <c r="L46" s="222">
        <f>'Cost per Product'!$R$44</f>
        <v>76.954545454545453</v>
      </c>
      <c r="M46" s="225">
        <f>L46/L42</f>
        <v>0.83646245059288538</v>
      </c>
      <c r="O46" s="223" t="s">
        <v>89</v>
      </c>
      <c r="P46" s="222">
        <f>'Cost per Product'!$W$44</f>
        <v>102.95454545454545</v>
      </c>
      <c r="Q46" s="225">
        <f>P46/P42</f>
        <v>0.6863636363636364</v>
      </c>
    </row>
    <row r="47" spans="2:17">
      <c r="B47" s="283"/>
      <c r="C47" s="151"/>
      <c r="D47" s="152"/>
      <c r="E47" s="166"/>
      <c r="G47" s="151"/>
      <c r="H47" s="152"/>
      <c r="I47" s="166"/>
      <c r="K47" s="151"/>
      <c r="L47" s="152"/>
      <c r="M47" s="166"/>
      <c r="O47" s="151"/>
      <c r="P47" s="152"/>
      <c r="Q47" s="166"/>
    </row>
    <row r="48" spans="2:17">
      <c r="B48" s="284"/>
      <c r="C48" s="226" t="s">
        <v>95</v>
      </c>
      <c r="D48" s="227"/>
      <c r="E48" s="228">
        <f>(D42-D43-D44-D46)/D42</f>
        <v>8.6004784688995223E-2</v>
      </c>
      <c r="G48" s="226" t="s">
        <v>95</v>
      </c>
      <c r="H48" s="227"/>
      <c r="I48" s="228">
        <f>(H42-H43-H44-H46)/H42</f>
        <v>8.3232323232323324E-2</v>
      </c>
      <c r="K48" s="226" t="s">
        <v>95</v>
      </c>
      <c r="L48" s="227"/>
      <c r="M48" s="228">
        <f>(L42-L43-L44-L46)/L42</f>
        <v>9.5059288537549455E-2</v>
      </c>
      <c r="O48" s="226" t="s">
        <v>95</v>
      </c>
      <c r="P48" s="227"/>
      <c r="Q48" s="228">
        <f>(P42-P43-P44-P46)/P42</f>
        <v>0.26196969696969696</v>
      </c>
    </row>
    <row r="51" spans="2:17">
      <c r="B51" s="282" t="s">
        <v>144</v>
      </c>
      <c r="C51" s="279" t="s">
        <v>94</v>
      </c>
      <c r="D51" s="280"/>
      <c r="E51" s="281"/>
      <c r="G51" s="279" t="s">
        <v>148</v>
      </c>
      <c r="H51" s="280"/>
      <c r="I51" s="281"/>
      <c r="K51" s="279" t="s">
        <v>91</v>
      </c>
      <c r="L51" s="280"/>
      <c r="M51" s="281"/>
      <c r="O51" s="279" t="s">
        <v>92</v>
      </c>
      <c r="P51" s="280"/>
      <c r="Q51" s="281"/>
    </row>
    <row r="52" spans="2:17">
      <c r="B52" s="283"/>
      <c r="C52" s="151"/>
      <c r="D52" s="152"/>
      <c r="E52" s="166"/>
      <c r="G52" s="151"/>
      <c r="H52" s="152"/>
      <c r="I52" s="166"/>
      <c r="K52" s="151"/>
      <c r="L52" s="152"/>
      <c r="M52" s="166"/>
      <c r="O52" s="151"/>
      <c r="P52" s="152"/>
      <c r="Q52" s="166"/>
    </row>
    <row r="53" spans="2:17">
      <c r="B53" s="283"/>
      <c r="C53" s="223" t="s">
        <v>90</v>
      </c>
      <c r="D53" s="230">
        <v>95</v>
      </c>
      <c r="E53" s="224" t="s">
        <v>93</v>
      </c>
      <c r="G53" s="223" t="s">
        <v>90</v>
      </c>
      <c r="H53" s="230">
        <v>100</v>
      </c>
      <c r="I53" s="224" t="s">
        <v>93</v>
      </c>
      <c r="K53" s="223" t="s">
        <v>90</v>
      </c>
      <c r="L53" s="230">
        <v>92</v>
      </c>
      <c r="M53" s="224" t="s">
        <v>93</v>
      </c>
      <c r="O53" s="223" t="s">
        <v>90</v>
      </c>
      <c r="P53" s="230">
        <v>150</v>
      </c>
      <c r="Q53" s="224" t="s">
        <v>93</v>
      </c>
    </row>
    <row r="54" spans="2:17">
      <c r="B54" s="283"/>
      <c r="C54" s="156" t="s">
        <v>106</v>
      </c>
      <c r="D54" s="221">
        <f>'Transportation Costs'!G22</f>
        <v>1</v>
      </c>
      <c r="E54" s="229">
        <f>D54/D53</f>
        <v>1.0526315789473684E-2</v>
      </c>
      <c r="G54" s="156" t="s">
        <v>106</v>
      </c>
      <c r="H54" s="221">
        <f>'Transportation Costs'!J22</f>
        <v>1</v>
      </c>
      <c r="I54" s="229">
        <f>H54/H53</f>
        <v>0.01</v>
      </c>
      <c r="K54" s="156" t="s">
        <v>106</v>
      </c>
      <c r="L54" s="221">
        <f>'Transportation Costs'!M22</f>
        <v>1</v>
      </c>
      <c r="M54" s="229">
        <f>L54/L53</f>
        <v>1.0869565217391304E-2</v>
      </c>
      <c r="O54" s="156" t="s">
        <v>106</v>
      </c>
      <c r="P54" s="221">
        <f>'Transportation Costs'!P22</f>
        <v>1</v>
      </c>
      <c r="Q54" s="229">
        <f>P54/P53</f>
        <v>6.6666666666666671E-3</v>
      </c>
    </row>
    <row r="55" spans="2:17">
      <c r="B55" s="283"/>
      <c r="C55" s="156" t="s">
        <v>107</v>
      </c>
      <c r="D55" s="245">
        <f>D53*E55</f>
        <v>2.375</v>
      </c>
      <c r="E55" s="249">
        <f>$D$2</f>
        <v>2.5000000000000001E-2</v>
      </c>
      <c r="G55" s="156" t="s">
        <v>107</v>
      </c>
      <c r="H55" s="245">
        <f>H53*I55</f>
        <v>2.5</v>
      </c>
      <c r="I55" s="249">
        <f>$D$2</f>
        <v>2.5000000000000001E-2</v>
      </c>
      <c r="K55" s="156" t="s">
        <v>107</v>
      </c>
      <c r="L55" s="245">
        <f>L53*M55</f>
        <v>2.3000000000000003</v>
      </c>
      <c r="M55" s="249">
        <f>$D$2</f>
        <v>2.5000000000000001E-2</v>
      </c>
      <c r="O55" s="156" t="s">
        <v>107</v>
      </c>
      <c r="P55" s="245">
        <f>P53*Q55</f>
        <v>3.75</v>
      </c>
      <c r="Q55" s="249">
        <f>$D$2</f>
        <v>2.5000000000000001E-2</v>
      </c>
    </row>
    <row r="56" spans="2:17">
      <c r="B56" s="283"/>
      <c r="C56" s="151"/>
      <c r="D56" s="152"/>
      <c r="E56" s="166"/>
      <c r="G56" s="151"/>
      <c r="H56" s="152"/>
      <c r="I56" s="166"/>
      <c r="K56" s="151"/>
      <c r="L56" s="152"/>
      <c r="M56" s="166"/>
      <c r="O56" s="151"/>
      <c r="P56" s="152"/>
      <c r="Q56" s="166"/>
    </row>
    <row r="57" spans="2:17">
      <c r="B57" s="283"/>
      <c r="C57" s="223" t="s">
        <v>89</v>
      </c>
      <c r="D57" s="222">
        <f>'Cost per Product'!$H$44</f>
        <v>80.454545454545453</v>
      </c>
      <c r="E57" s="225">
        <f>D57/D53</f>
        <v>0.84688995215311003</v>
      </c>
      <c r="G57" s="223" t="s">
        <v>89</v>
      </c>
      <c r="H57" s="222">
        <f>'Cost per Product'!$M$44</f>
        <v>85.176767676767668</v>
      </c>
      <c r="I57" s="225">
        <f>H57/H53</f>
        <v>0.85176767676767673</v>
      </c>
      <c r="K57" s="223" t="s">
        <v>89</v>
      </c>
      <c r="L57" s="222">
        <f>'Cost per Product'!$R$44</f>
        <v>76.954545454545453</v>
      </c>
      <c r="M57" s="225">
        <f>L57/L53</f>
        <v>0.83646245059288538</v>
      </c>
      <c r="O57" s="223" t="s">
        <v>89</v>
      </c>
      <c r="P57" s="222">
        <f>'Cost per Product'!$W$44</f>
        <v>102.95454545454545</v>
      </c>
      <c r="Q57" s="225">
        <f>P57/P53</f>
        <v>0.6863636363636364</v>
      </c>
    </row>
    <row r="58" spans="2:17">
      <c r="B58" s="283"/>
      <c r="C58" s="151"/>
      <c r="D58" s="152"/>
      <c r="E58" s="166"/>
      <c r="G58" s="151"/>
      <c r="H58" s="152"/>
      <c r="I58" s="166"/>
      <c r="K58" s="151"/>
      <c r="L58" s="152"/>
      <c r="M58" s="166"/>
      <c r="O58" s="151"/>
      <c r="P58" s="152"/>
      <c r="Q58" s="166"/>
    </row>
    <row r="59" spans="2:17">
      <c r="B59" s="284"/>
      <c r="C59" s="226" t="s">
        <v>95</v>
      </c>
      <c r="D59" s="227"/>
      <c r="E59" s="228">
        <f>(D53-D54-D55-D57)/D53</f>
        <v>0.11758373205741628</v>
      </c>
      <c r="G59" s="226" t="s">
        <v>95</v>
      </c>
      <c r="H59" s="227"/>
      <c r="I59" s="228">
        <f>(H53-H54-H55-H57)/H53</f>
        <v>0.11323232323232332</v>
      </c>
      <c r="K59" s="226" t="s">
        <v>95</v>
      </c>
      <c r="L59" s="227"/>
      <c r="M59" s="228">
        <f>(L53-L54-L55-L57)/L53</f>
        <v>0.12766798418972336</v>
      </c>
      <c r="O59" s="226" t="s">
        <v>95</v>
      </c>
      <c r="P59" s="227"/>
      <c r="Q59" s="228">
        <f>(P53-P54-P55-P57)/P53</f>
        <v>0.28196969696969698</v>
      </c>
    </row>
    <row r="62" spans="2:17">
      <c r="B62" s="160"/>
    </row>
  </sheetData>
  <mergeCells count="26">
    <mergeCell ref="K40:M40"/>
    <mergeCell ref="O40:Q40"/>
    <mergeCell ref="C7:E7"/>
    <mergeCell ref="G7:I7"/>
    <mergeCell ref="K7:M7"/>
    <mergeCell ref="O7:Q7"/>
    <mergeCell ref="C18:E18"/>
    <mergeCell ref="G18:I18"/>
    <mergeCell ref="K18:M18"/>
    <mergeCell ref="O18:Q18"/>
    <mergeCell ref="B4:Q4"/>
    <mergeCell ref="C51:E51"/>
    <mergeCell ref="G51:I51"/>
    <mergeCell ref="K51:M51"/>
    <mergeCell ref="O51:Q51"/>
    <mergeCell ref="B7:B15"/>
    <mergeCell ref="B18:B26"/>
    <mergeCell ref="B29:B37"/>
    <mergeCell ref="B40:B48"/>
    <mergeCell ref="B51:B59"/>
    <mergeCell ref="C29:E29"/>
    <mergeCell ref="G29:I29"/>
    <mergeCell ref="K29:M29"/>
    <mergeCell ref="O29:Q29"/>
    <mergeCell ref="C40:E40"/>
    <mergeCell ref="G40:I40"/>
  </mergeCells>
  <phoneticPr fontId="17" type="noConversion"/>
  <pageMargins left="0.75" right="0.75" top="1" bottom="1" header="0.5" footer="0.5"/>
  <colBreaks count="2" manualBreakCount="2">
    <brk id="18" max="1048575" man="1"/>
    <brk id="20" max="1048575" man="1"/>
  </colBreaks>
  <legacy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B2:X44"/>
  <sheetViews>
    <sheetView workbookViewId="0">
      <selection activeCell="C47" sqref="C47"/>
    </sheetView>
  </sheetViews>
  <sheetFormatPr baseColWidth="10" defaultRowHeight="13"/>
  <cols>
    <col min="1" max="1" width="3.42578125" style="148" customWidth="1"/>
    <col min="2" max="3" width="10.7109375" style="148"/>
    <col min="4" max="4" width="12.42578125" style="148" customWidth="1"/>
    <col min="5" max="5" width="3.7109375" style="148" customWidth="1"/>
    <col min="6" max="6" width="12.28515625" style="148" customWidth="1"/>
    <col min="7" max="7" width="12.5703125" style="148" customWidth="1"/>
    <col min="8" max="8" width="12.28515625" style="148" customWidth="1"/>
    <col min="9" max="9" width="9.42578125" style="148" customWidth="1"/>
    <col min="10" max="10" width="1.7109375" style="148" customWidth="1"/>
    <col min="11" max="14" width="10.7109375" style="148"/>
    <col min="15" max="15" width="1.7109375" style="148" customWidth="1"/>
    <col min="16" max="19" width="10.7109375" style="148"/>
    <col min="20" max="20" width="1.7109375" style="148" customWidth="1"/>
    <col min="21" max="16384" width="10.7109375" style="148"/>
  </cols>
  <sheetData>
    <row r="2" spans="2:24">
      <c r="F2" s="277" t="s">
        <v>145</v>
      </c>
      <c r="G2" s="278"/>
      <c r="H2" s="278"/>
      <c r="I2" s="278"/>
      <c r="J2" s="278"/>
      <c r="K2" s="278"/>
      <c r="L2" s="278"/>
      <c r="M2" s="278"/>
      <c r="N2" s="278"/>
      <c r="O2" s="278"/>
      <c r="P2" s="278"/>
      <c r="Q2" s="278"/>
      <c r="R2" s="278"/>
      <c r="S2" s="278"/>
      <c r="T2" s="278"/>
      <c r="U2" s="278"/>
      <c r="V2" s="278"/>
      <c r="W2" s="278"/>
      <c r="X2" s="278"/>
    </row>
    <row r="3" spans="2:24" ht="14" thickBot="1">
      <c r="C3" s="177" t="s">
        <v>59</v>
      </c>
      <c r="D3" s="176">
        <v>22</v>
      </c>
      <c r="F3" s="168"/>
      <c r="G3" s="169"/>
      <c r="H3" s="169"/>
      <c r="I3" s="169"/>
    </row>
    <row r="4" spans="2:24">
      <c r="C4" s="178" t="s">
        <v>60</v>
      </c>
      <c r="D4" s="167"/>
      <c r="F4" s="296" t="s">
        <v>47</v>
      </c>
      <c r="G4" s="297"/>
      <c r="H4" s="297"/>
      <c r="I4" s="298"/>
      <c r="K4" s="296" t="s">
        <v>109</v>
      </c>
      <c r="L4" s="297"/>
      <c r="M4" s="297"/>
      <c r="N4" s="298"/>
      <c r="P4" s="296" t="s">
        <v>112</v>
      </c>
      <c r="Q4" s="297"/>
      <c r="R4" s="297"/>
      <c r="S4" s="298"/>
      <c r="U4" s="296" t="s">
        <v>116</v>
      </c>
      <c r="V4" s="297"/>
      <c r="W4" s="297"/>
      <c r="X4" s="298"/>
    </row>
    <row r="5" spans="2:24">
      <c r="F5" s="187" t="s">
        <v>45</v>
      </c>
      <c r="G5" s="188"/>
      <c r="H5" s="188"/>
      <c r="I5" s="189"/>
      <c r="K5" s="187" t="s">
        <v>119</v>
      </c>
      <c r="L5" s="188"/>
      <c r="M5" s="188"/>
      <c r="N5" s="189"/>
      <c r="P5" s="187" t="s">
        <v>122</v>
      </c>
      <c r="Q5" s="188"/>
      <c r="R5" s="188"/>
      <c r="S5" s="189"/>
      <c r="U5" s="187" t="s">
        <v>102</v>
      </c>
      <c r="V5" s="188"/>
      <c r="W5" s="188"/>
      <c r="X5" s="189"/>
    </row>
    <row r="6" spans="2:24">
      <c r="F6" s="190"/>
      <c r="G6" s="191"/>
      <c r="H6" s="191"/>
      <c r="I6" s="192"/>
      <c r="K6" s="190"/>
      <c r="L6" s="191"/>
      <c r="M6" s="191"/>
      <c r="N6" s="192"/>
      <c r="P6" s="190"/>
      <c r="Q6" s="191"/>
      <c r="R6" s="191"/>
      <c r="S6" s="192"/>
      <c r="U6" s="190"/>
      <c r="V6" s="191"/>
      <c r="W6" s="191"/>
      <c r="X6" s="192"/>
    </row>
    <row r="7" spans="2:24">
      <c r="F7" s="193" t="s">
        <v>61</v>
      </c>
      <c r="G7" s="191"/>
      <c r="H7" s="191"/>
      <c r="I7" s="192"/>
      <c r="K7" s="193" t="s">
        <v>61</v>
      </c>
      <c r="L7" s="191"/>
      <c r="M7" s="191"/>
      <c r="N7" s="192"/>
      <c r="P7" s="193" t="s">
        <v>61</v>
      </c>
      <c r="Q7" s="191"/>
      <c r="R7" s="191"/>
      <c r="S7" s="192"/>
      <c r="U7" s="193" t="s">
        <v>61</v>
      </c>
      <c r="V7" s="191"/>
      <c r="W7" s="191"/>
      <c r="X7" s="192"/>
    </row>
    <row r="8" spans="2:24">
      <c r="F8" s="190"/>
      <c r="G8" s="191"/>
      <c r="H8" s="191"/>
      <c r="I8" s="192"/>
      <c r="K8" s="190"/>
      <c r="L8" s="191"/>
      <c r="M8" s="191"/>
      <c r="N8" s="192"/>
      <c r="P8" s="190"/>
      <c r="Q8" s="191"/>
      <c r="R8" s="191"/>
      <c r="S8" s="192"/>
      <c r="U8" s="190"/>
      <c r="V8" s="191"/>
      <c r="W8" s="191"/>
      <c r="X8" s="192"/>
    </row>
    <row r="9" spans="2:24">
      <c r="F9" s="299" t="s">
        <v>44</v>
      </c>
      <c r="G9" s="300"/>
      <c r="H9" s="300"/>
      <c r="I9" s="192"/>
      <c r="K9" s="299" t="s">
        <v>120</v>
      </c>
      <c r="L9" s="300"/>
      <c r="M9" s="300"/>
      <c r="N9" s="192"/>
      <c r="P9" s="299" t="s">
        <v>123</v>
      </c>
      <c r="Q9" s="300"/>
      <c r="R9" s="300"/>
      <c r="S9" s="192"/>
      <c r="U9" s="299" t="s">
        <v>103</v>
      </c>
      <c r="V9" s="300"/>
      <c r="W9" s="300"/>
      <c r="X9" s="192"/>
    </row>
    <row r="10" spans="2:24">
      <c r="B10" s="152"/>
      <c r="C10" s="152"/>
      <c r="D10" s="152"/>
      <c r="F10" s="301"/>
      <c r="G10" s="300"/>
      <c r="H10" s="300"/>
      <c r="I10" s="192"/>
      <c r="K10" s="301"/>
      <c r="L10" s="300"/>
      <c r="M10" s="300"/>
      <c r="N10" s="192"/>
      <c r="P10" s="301"/>
      <c r="Q10" s="300"/>
      <c r="R10" s="300"/>
      <c r="S10" s="192"/>
      <c r="U10" s="301"/>
      <c r="V10" s="300"/>
      <c r="W10" s="300"/>
      <c r="X10" s="192"/>
    </row>
    <row r="11" spans="2:24">
      <c r="B11" s="152"/>
      <c r="C11" s="152"/>
      <c r="D11" s="152"/>
      <c r="F11" s="190"/>
      <c r="G11" s="191"/>
      <c r="H11" s="191"/>
      <c r="I11" s="192"/>
      <c r="K11" s="190"/>
      <c r="L11" s="191"/>
      <c r="M11" s="191"/>
      <c r="N11" s="192"/>
      <c r="P11" s="190"/>
      <c r="Q11" s="191"/>
      <c r="R11" s="191"/>
      <c r="S11" s="192"/>
      <c r="U11" s="190"/>
      <c r="V11" s="191"/>
      <c r="W11" s="191"/>
      <c r="X11" s="192"/>
    </row>
    <row r="12" spans="2:24">
      <c r="E12" s="179"/>
      <c r="F12" s="194" t="s">
        <v>67</v>
      </c>
      <c r="G12" s="195"/>
      <c r="H12" s="154">
        <v>200</v>
      </c>
      <c r="I12" s="196"/>
      <c r="K12" s="194" t="s">
        <v>67</v>
      </c>
      <c r="L12" s="195"/>
      <c r="M12" s="154">
        <v>180</v>
      </c>
      <c r="N12" s="196"/>
      <c r="P12" s="194" t="s">
        <v>67</v>
      </c>
      <c r="Q12" s="195"/>
      <c r="R12" s="154">
        <v>250</v>
      </c>
      <c r="S12" s="196"/>
      <c r="U12" s="194" t="s">
        <v>67</v>
      </c>
      <c r="V12" s="195"/>
      <c r="W12" s="154">
        <v>100</v>
      </c>
      <c r="X12" s="196"/>
    </row>
    <row r="13" spans="2:24">
      <c r="E13" s="179"/>
      <c r="F13" s="190"/>
      <c r="G13" s="191"/>
      <c r="H13" s="191"/>
      <c r="I13" s="192"/>
      <c r="K13" s="190"/>
      <c r="L13" s="191"/>
      <c r="M13" s="191"/>
      <c r="N13" s="192"/>
      <c r="P13" s="190"/>
      <c r="Q13" s="191"/>
      <c r="R13" s="191"/>
      <c r="S13" s="192"/>
      <c r="U13" s="190"/>
      <c r="V13" s="191"/>
      <c r="W13" s="191"/>
      <c r="X13" s="192"/>
    </row>
    <row r="14" spans="2:24">
      <c r="E14" s="179"/>
      <c r="F14" s="302" t="s">
        <v>43</v>
      </c>
      <c r="G14" s="303"/>
      <c r="H14" s="303"/>
      <c r="I14" s="192"/>
      <c r="K14" s="302" t="s">
        <v>121</v>
      </c>
      <c r="L14" s="303"/>
      <c r="M14" s="303"/>
      <c r="N14" s="192"/>
      <c r="P14" s="302" t="s">
        <v>124</v>
      </c>
      <c r="Q14" s="303"/>
      <c r="R14" s="303"/>
      <c r="S14" s="192"/>
      <c r="U14" s="302" t="s">
        <v>104</v>
      </c>
      <c r="V14" s="303"/>
      <c r="W14" s="303"/>
      <c r="X14" s="192"/>
    </row>
    <row r="15" spans="2:24">
      <c r="B15" s="184"/>
      <c r="C15" s="185"/>
      <c r="D15" s="152"/>
      <c r="F15" s="304"/>
      <c r="G15" s="303"/>
      <c r="H15" s="303"/>
      <c r="I15" s="192"/>
      <c r="K15" s="304"/>
      <c r="L15" s="303"/>
      <c r="M15" s="303"/>
      <c r="N15" s="192"/>
      <c r="P15" s="304"/>
      <c r="Q15" s="303"/>
      <c r="R15" s="303"/>
      <c r="S15" s="192"/>
      <c r="U15" s="304"/>
      <c r="V15" s="303"/>
      <c r="W15" s="303"/>
      <c r="X15" s="192"/>
    </row>
    <row r="16" spans="2:24">
      <c r="B16" s="185"/>
      <c r="C16" s="185"/>
      <c r="D16" s="152"/>
      <c r="F16" s="190"/>
      <c r="G16" s="191"/>
      <c r="H16" s="191"/>
      <c r="I16" s="192"/>
      <c r="K16" s="190"/>
      <c r="L16" s="191"/>
      <c r="M16" s="191"/>
      <c r="N16" s="192"/>
      <c r="P16" s="190"/>
      <c r="Q16" s="191"/>
      <c r="R16" s="191"/>
      <c r="S16" s="192"/>
      <c r="U16" s="190"/>
      <c r="V16" s="191"/>
      <c r="W16" s="191"/>
      <c r="X16" s="192"/>
    </row>
    <row r="17" spans="2:24">
      <c r="B17" s="152"/>
      <c r="C17" s="152"/>
      <c r="D17" s="152"/>
      <c r="F17" s="197" t="s">
        <v>64</v>
      </c>
      <c r="G17" s="198"/>
      <c r="H17" s="155">
        <v>2000</v>
      </c>
      <c r="I17" s="192"/>
      <c r="K17" s="197" t="s">
        <v>64</v>
      </c>
      <c r="L17" s="198"/>
      <c r="M17" s="155">
        <v>2000</v>
      </c>
      <c r="N17" s="192"/>
      <c r="P17" s="197" t="s">
        <v>113</v>
      </c>
      <c r="Q17" s="198"/>
      <c r="R17" s="155">
        <v>1000</v>
      </c>
      <c r="S17" s="192"/>
      <c r="U17" s="197" t="s">
        <v>113</v>
      </c>
      <c r="V17" s="198"/>
      <c r="W17" s="155">
        <v>1000</v>
      </c>
      <c r="X17" s="192"/>
    </row>
    <row r="18" spans="2:24">
      <c r="B18" s="152"/>
      <c r="C18" s="152"/>
      <c r="D18" s="152"/>
      <c r="F18" s="199" t="s">
        <v>65</v>
      </c>
      <c r="G18" s="200"/>
      <c r="H18" s="157">
        <v>1000</v>
      </c>
      <c r="I18" s="192"/>
      <c r="K18" s="199" t="s">
        <v>65</v>
      </c>
      <c r="L18" s="200"/>
      <c r="M18" s="157">
        <v>1000</v>
      </c>
      <c r="N18" s="192"/>
      <c r="P18" s="199" t="s">
        <v>114</v>
      </c>
      <c r="Q18" s="200"/>
      <c r="R18" s="157">
        <v>500</v>
      </c>
      <c r="S18" s="192"/>
      <c r="U18" s="199" t="s">
        <v>114</v>
      </c>
      <c r="V18" s="200"/>
      <c r="W18" s="157">
        <v>500</v>
      </c>
      <c r="X18" s="192"/>
    </row>
    <row r="19" spans="2:24">
      <c r="B19" s="161"/>
      <c r="C19" s="161"/>
      <c r="D19" s="161"/>
      <c r="E19" s="161"/>
      <c r="F19" s="201" t="s">
        <v>66</v>
      </c>
      <c r="G19" s="202"/>
      <c r="H19" s="158">
        <v>500</v>
      </c>
      <c r="I19" s="192"/>
      <c r="K19" s="201" t="s">
        <v>110</v>
      </c>
      <c r="L19" s="202"/>
      <c r="M19" s="158">
        <v>1000</v>
      </c>
      <c r="N19" s="192"/>
      <c r="P19" s="201" t="s">
        <v>115</v>
      </c>
      <c r="Q19" s="202"/>
      <c r="R19" s="158">
        <v>2000</v>
      </c>
      <c r="S19" s="192"/>
      <c r="U19" s="201" t="s">
        <v>117</v>
      </c>
      <c r="V19" s="202"/>
      <c r="W19" s="158">
        <v>2500</v>
      </c>
      <c r="X19" s="192"/>
    </row>
    <row r="20" spans="2:24">
      <c r="B20" s="162"/>
      <c r="C20" s="162"/>
      <c r="D20" s="162"/>
      <c r="E20" s="162"/>
      <c r="F20" s="190"/>
      <c r="G20" s="191"/>
      <c r="H20" s="191"/>
      <c r="I20" s="192"/>
      <c r="K20" s="190"/>
      <c r="L20" s="191"/>
      <c r="M20" s="191"/>
      <c r="N20" s="192"/>
      <c r="P20" s="190"/>
      <c r="Q20" s="191"/>
      <c r="R20" s="191"/>
      <c r="S20" s="192"/>
      <c r="U20" s="190"/>
      <c r="V20" s="191"/>
      <c r="W20" s="191"/>
      <c r="X20" s="192"/>
    </row>
    <row r="21" spans="2:24">
      <c r="B21" s="162"/>
      <c r="C21" s="162"/>
      <c r="D21" s="162"/>
      <c r="E21" s="162"/>
      <c r="F21" s="203" t="s">
        <v>46</v>
      </c>
      <c r="G21" s="204"/>
      <c r="H21" s="205" t="s">
        <v>42</v>
      </c>
      <c r="I21" s="206" t="s">
        <v>41</v>
      </c>
      <c r="K21" s="203" t="s">
        <v>46</v>
      </c>
      <c r="L21" s="204"/>
      <c r="M21" s="205" t="s">
        <v>42</v>
      </c>
      <c r="N21" s="206" t="s">
        <v>41</v>
      </c>
      <c r="P21" s="203" t="s">
        <v>46</v>
      </c>
      <c r="Q21" s="204"/>
      <c r="R21" s="205" t="s">
        <v>42</v>
      </c>
      <c r="S21" s="206" t="s">
        <v>41</v>
      </c>
      <c r="U21" s="203" t="s">
        <v>46</v>
      </c>
      <c r="V21" s="204"/>
      <c r="W21" s="205" t="s">
        <v>42</v>
      </c>
      <c r="X21" s="206" t="s">
        <v>41</v>
      </c>
    </row>
    <row r="22" spans="2:24">
      <c r="B22" s="162"/>
      <c r="C22" s="162"/>
      <c r="D22" s="162"/>
      <c r="E22" s="162"/>
      <c r="F22" s="207"/>
      <c r="G22" s="208"/>
      <c r="H22" s="208"/>
      <c r="I22" s="246" t="s">
        <v>111</v>
      </c>
      <c r="K22" s="207"/>
      <c r="L22" s="208"/>
      <c r="M22" s="208"/>
      <c r="N22" s="246" t="s">
        <v>111</v>
      </c>
      <c r="P22" s="207"/>
      <c r="Q22" s="208"/>
      <c r="R22" s="208"/>
      <c r="S22" s="246" t="s">
        <v>111</v>
      </c>
      <c r="U22" s="207"/>
      <c r="V22" s="208"/>
      <c r="W22" s="208"/>
      <c r="X22" s="246" t="s">
        <v>111</v>
      </c>
    </row>
    <row r="23" spans="2:24">
      <c r="E23" s="180"/>
      <c r="F23" s="170" t="s">
        <v>62</v>
      </c>
      <c r="G23" s="164"/>
      <c r="H23" s="165">
        <f>SUM(H17:H19)/H12</f>
        <v>17.5</v>
      </c>
      <c r="I23" s="171">
        <f>H23/H44</f>
        <v>0.2175141242937853</v>
      </c>
      <c r="K23" s="170" t="s">
        <v>62</v>
      </c>
      <c r="L23" s="164"/>
      <c r="M23" s="165">
        <f>SUM(M17:M19)/M12</f>
        <v>22.222222222222221</v>
      </c>
      <c r="N23" s="171">
        <f>M23/M44</f>
        <v>0.2608953453898607</v>
      </c>
      <c r="P23" s="170" t="s">
        <v>62</v>
      </c>
      <c r="Q23" s="164"/>
      <c r="R23" s="165">
        <f>SUM(R17:R19)/R12</f>
        <v>14</v>
      </c>
      <c r="S23" s="171">
        <f>R23/R44</f>
        <v>0.18192557590076788</v>
      </c>
      <c r="U23" s="170" t="s">
        <v>62</v>
      </c>
      <c r="V23" s="164"/>
      <c r="W23" s="165">
        <f>SUM(W17:W19)/W12</f>
        <v>40</v>
      </c>
      <c r="X23" s="171">
        <f>W23/W44</f>
        <v>0.38852097130242824</v>
      </c>
    </row>
    <row r="24" spans="2:24">
      <c r="B24" s="161"/>
      <c r="C24" s="161"/>
      <c r="D24" s="161"/>
      <c r="E24" s="161"/>
      <c r="F24" s="207"/>
      <c r="G24" s="208"/>
      <c r="H24" s="208"/>
      <c r="I24" s="209"/>
      <c r="K24" s="207"/>
      <c r="L24" s="208"/>
      <c r="M24" s="208"/>
      <c r="N24" s="209"/>
      <c r="P24" s="207"/>
      <c r="Q24" s="208"/>
      <c r="R24" s="208"/>
      <c r="S24" s="209"/>
      <c r="U24" s="207"/>
      <c r="V24" s="208"/>
      <c r="W24" s="208"/>
      <c r="X24" s="209"/>
    </row>
    <row r="25" spans="2:24">
      <c r="B25" s="294" t="s">
        <v>125</v>
      </c>
      <c r="C25" s="295"/>
      <c r="D25" s="295"/>
      <c r="E25" s="186"/>
      <c r="F25" s="210" t="s">
        <v>63</v>
      </c>
      <c r="G25" s="211"/>
      <c r="H25" s="211"/>
      <c r="I25" s="212"/>
      <c r="K25" s="210" t="s">
        <v>63</v>
      </c>
      <c r="L25" s="211"/>
      <c r="M25" s="211"/>
      <c r="N25" s="212"/>
      <c r="P25" s="210" t="s">
        <v>63</v>
      </c>
      <c r="Q25" s="211"/>
      <c r="R25" s="211"/>
      <c r="S25" s="212"/>
      <c r="U25" s="210" t="s">
        <v>63</v>
      </c>
      <c r="V25" s="211"/>
      <c r="W25" s="211"/>
      <c r="X25" s="212"/>
    </row>
    <row r="26" spans="2:24">
      <c r="E26" s="181"/>
      <c r="F26" s="207"/>
      <c r="G26" s="208"/>
      <c r="H26" s="208"/>
      <c r="I26" s="209"/>
      <c r="K26" s="207"/>
      <c r="L26" s="208"/>
      <c r="M26" s="208"/>
      <c r="N26" s="209"/>
      <c r="P26" s="207"/>
      <c r="Q26" s="208"/>
      <c r="R26" s="208"/>
      <c r="S26" s="209"/>
      <c r="U26" s="207"/>
      <c r="V26" s="208"/>
      <c r="W26" s="208"/>
      <c r="X26" s="209"/>
    </row>
    <row r="27" spans="2:24">
      <c r="B27" s="285" t="s">
        <v>105</v>
      </c>
      <c r="C27" s="286"/>
      <c r="D27" s="287"/>
      <c r="E27" s="181"/>
      <c r="F27" s="213" t="s">
        <v>48</v>
      </c>
      <c r="G27" s="214"/>
      <c r="H27" s="155">
        <f>-'Business Forecast'!$D$56/$D$3</f>
        <v>1.8181818181818181</v>
      </c>
      <c r="I27" s="209">
        <f>H27/H44</f>
        <v>2.2598870056497175E-2</v>
      </c>
      <c r="K27" s="213" t="s">
        <v>48</v>
      </c>
      <c r="L27" s="214"/>
      <c r="M27" s="155">
        <f>-'Business Forecast'!$D$56/$D$3</f>
        <v>1.8181818181818181</v>
      </c>
      <c r="N27" s="209">
        <f>M27/M44</f>
        <v>2.1345982804624963E-2</v>
      </c>
      <c r="P27" s="213" t="s">
        <v>48</v>
      </c>
      <c r="Q27" s="214"/>
      <c r="R27" s="155">
        <f>-'Business Forecast'!$D$56/$D$3</f>
        <v>1.8181818181818181</v>
      </c>
      <c r="S27" s="209">
        <f>R27/R44</f>
        <v>2.3626698168930892E-2</v>
      </c>
      <c r="U27" s="213" t="s">
        <v>48</v>
      </c>
      <c r="V27" s="214"/>
      <c r="W27" s="155">
        <f>-'Business Forecast'!$D$56/$D$3</f>
        <v>1.8181818181818181</v>
      </c>
      <c r="X27" s="209">
        <f>W27/W44</f>
        <v>1.7660044150110375E-2</v>
      </c>
    </row>
    <row r="28" spans="2:24" ht="13" customHeight="1">
      <c r="B28" s="288"/>
      <c r="C28" s="289"/>
      <c r="D28" s="290"/>
      <c r="E28" s="181"/>
      <c r="F28" s="215" t="s">
        <v>49</v>
      </c>
      <c r="G28" s="216"/>
      <c r="H28" s="158">
        <f>-'Business Forecast'!$D$43/$D$3</f>
        <v>0.45454545454545453</v>
      </c>
      <c r="I28" s="209">
        <f>H28/H44</f>
        <v>5.6497175141242938E-3</v>
      </c>
      <c r="K28" s="215" t="s">
        <v>49</v>
      </c>
      <c r="L28" s="216"/>
      <c r="M28" s="158">
        <f>-'Business Forecast'!$D$43/$D$3</f>
        <v>0.45454545454545453</v>
      </c>
      <c r="N28" s="209">
        <f>M28/M44</f>
        <v>5.3364957011562408E-3</v>
      </c>
      <c r="P28" s="215" t="s">
        <v>49</v>
      </c>
      <c r="Q28" s="216"/>
      <c r="R28" s="158">
        <f>-'Business Forecast'!$D$43/$D$3</f>
        <v>0.45454545454545453</v>
      </c>
      <c r="S28" s="209">
        <f>R28/R44</f>
        <v>5.9066745422327229E-3</v>
      </c>
      <c r="U28" s="215" t="s">
        <v>49</v>
      </c>
      <c r="V28" s="216"/>
      <c r="W28" s="158">
        <f>-'Business Forecast'!$D$43/$D$3</f>
        <v>0.45454545454545453</v>
      </c>
      <c r="X28" s="209">
        <f>W28/W44</f>
        <v>4.4150110375275938E-3</v>
      </c>
    </row>
    <row r="29" spans="2:24">
      <c r="B29" s="288"/>
      <c r="C29" s="289"/>
      <c r="D29" s="290"/>
      <c r="E29" s="181"/>
      <c r="F29" s="207"/>
      <c r="G29" s="208"/>
      <c r="H29" s="208"/>
      <c r="I29" s="209"/>
      <c r="K29" s="207"/>
      <c r="L29" s="208"/>
      <c r="M29" s="208"/>
      <c r="N29" s="209"/>
      <c r="P29" s="207"/>
      <c r="Q29" s="208"/>
      <c r="R29" s="208"/>
      <c r="S29" s="209"/>
      <c r="U29" s="207"/>
      <c r="V29" s="208"/>
      <c r="W29" s="208"/>
      <c r="X29" s="209"/>
    </row>
    <row r="30" spans="2:24" ht="13" customHeight="1">
      <c r="B30" s="291"/>
      <c r="C30" s="292"/>
      <c r="D30" s="293"/>
      <c r="E30" s="182"/>
      <c r="F30" s="170" t="s">
        <v>50</v>
      </c>
      <c r="G30" s="164"/>
      <c r="H30" s="165">
        <f>H23+H27+H28</f>
        <v>19.77272727272727</v>
      </c>
      <c r="I30" s="171">
        <f>H30/H44</f>
        <v>0.24576271186440674</v>
      </c>
      <c r="K30" s="170" t="s">
        <v>50</v>
      </c>
      <c r="L30" s="164"/>
      <c r="M30" s="165">
        <f>M23+M27+M28</f>
        <v>24.494949494949491</v>
      </c>
      <c r="N30" s="171">
        <f>M30/M44</f>
        <v>0.28757782389564185</v>
      </c>
      <c r="P30" s="170" t="s">
        <v>50</v>
      </c>
      <c r="Q30" s="164"/>
      <c r="R30" s="165">
        <f>R23+R27+R28</f>
        <v>16.272727272727273</v>
      </c>
      <c r="S30" s="171">
        <f>R30/R44</f>
        <v>0.21145894861193149</v>
      </c>
      <c r="U30" s="170" t="s">
        <v>50</v>
      </c>
      <c r="V30" s="164"/>
      <c r="W30" s="165">
        <f>W23+W27+W28</f>
        <v>42.272727272727273</v>
      </c>
      <c r="X30" s="171">
        <f>W30/W44</f>
        <v>0.41059602649006621</v>
      </c>
    </row>
    <row r="31" spans="2:24">
      <c r="E31" s="182"/>
      <c r="F31" s="207"/>
      <c r="G31" s="208"/>
      <c r="H31" s="208"/>
      <c r="I31" s="209"/>
      <c r="K31" s="207"/>
      <c r="L31" s="208"/>
      <c r="M31" s="208"/>
      <c r="N31" s="209"/>
      <c r="P31" s="207"/>
      <c r="Q31" s="208"/>
      <c r="R31" s="208"/>
      <c r="S31" s="209"/>
      <c r="U31" s="207"/>
      <c r="V31" s="208"/>
      <c r="W31" s="208"/>
      <c r="X31" s="209"/>
    </row>
    <row r="32" spans="2:24">
      <c r="B32" s="305" t="s">
        <v>118</v>
      </c>
      <c r="C32" s="306"/>
      <c r="D32" s="307"/>
      <c r="E32" s="182"/>
      <c r="F32" s="217" t="s">
        <v>51</v>
      </c>
      <c r="G32" s="218"/>
      <c r="H32" s="159">
        <f>-'Business Forecast'!$D$53/$D$3</f>
        <v>22.727272727272727</v>
      </c>
      <c r="I32" s="209">
        <f>H32/H44</f>
        <v>0.2824858757062147</v>
      </c>
      <c r="K32" s="217" t="s">
        <v>51</v>
      </c>
      <c r="L32" s="218"/>
      <c r="M32" s="159">
        <f>-'Business Forecast'!$D$53/$D$3</f>
        <v>22.727272727272727</v>
      </c>
      <c r="N32" s="209">
        <f>M32/M44</f>
        <v>0.26682478505781204</v>
      </c>
      <c r="P32" s="217" t="s">
        <v>51</v>
      </c>
      <c r="Q32" s="218"/>
      <c r="R32" s="159">
        <f>-'Business Forecast'!$D$53/$D$3</f>
        <v>22.727272727272727</v>
      </c>
      <c r="S32" s="209">
        <f>R32/R44</f>
        <v>0.29533372711163614</v>
      </c>
      <c r="U32" s="217" t="s">
        <v>51</v>
      </c>
      <c r="V32" s="218"/>
      <c r="W32" s="159">
        <f>-'Business Forecast'!$D$53/$D$3</f>
        <v>22.727272727272727</v>
      </c>
      <c r="X32" s="209">
        <f>W32/W44</f>
        <v>0.22075055187637968</v>
      </c>
    </row>
    <row r="33" spans="2:24">
      <c r="B33" s="308"/>
      <c r="C33" s="309"/>
      <c r="D33" s="310"/>
      <c r="E33" s="182"/>
      <c r="F33" s="207"/>
      <c r="G33" s="208"/>
      <c r="H33" s="208"/>
      <c r="I33" s="209"/>
      <c r="K33" s="207"/>
      <c r="L33" s="208"/>
      <c r="M33" s="208"/>
      <c r="N33" s="209"/>
      <c r="P33" s="207"/>
      <c r="Q33" s="208"/>
      <c r="R33" s="208"/>
      <c r="S33" s="209"/>
      <c r="U33" s="207"/>
      <c r="V33" s="208"/>
      <c r="W33" s="208"/>
      <c r="X33" s="209"/>
    </row>
    <row r="34" spans="2:24">
      <c r="B34" s="308"/>
      <c r="C34" s="309"/>
      <c r="D34" s="310"/>
      <c r="E34" s="182"/>
      <c r="F34" s="170" t="s">
        <v>108</v>
      </c>
      <c r="G34" s="164"/>
      <c r="H34" s="165">
        <f>H30+H32</f>
        <v>42.5</v>
      </c>
      <c r="I34" s="171">
        <f>H34/H44</f>
        <v>0.52824858757062143</v>
      </c>
      <c r="K34" s="170" t="s">
        <v>108</v>
      </c>
      <c r="L34" s="164"/>
      <c r="M34" s="165">
        <f>M30+M32</f>
        <v>47.222222222222214</v>
      </c>
      <c r="N34" s="171">
        <f>M34/M44</f>
        <v>0.55440260895345383</v>
      </c>
      <c r="P34" s="170" t="s">
        <v>108</v>
      </c>
      <c r="Q34" s="164"/>
      <c r="R34" s="165">
        <f>R30+R32</f>
        <v>39</v>
      </c>
      <c r="S34" s="171">
        <f>R34/R44</f>
        <v>0.50679267572356768</v>
      </c>
      <c r="U34" s="170" t="s">
        <v>108</v>
      </c>
      <c r="V34" s="164"/>
      <c r="W34" s="165">
        <f>W30+W32</f>
        <v>65</v>
      </c>
      <c r="X34" s="171">
        <f>W34/W44</f>
        <v>0.63134657836644592</v>
      </c>
    </row>
    <row r="35" spans="2:24">
      <c r="B35" s="308"/>
      <c r="C35" s="309"/>
      <c r="D35" s="310"/>
      <c r="E35" s="183"/>
      <c r="F35" s="207"/>
      <c r="G35" s="208"/>
      <c r="H35" s="208"/>
      <c r="I35" s="209"/>
      <c r="K35" s="207"/>
      <c r="L35" s="208"/>
      <c r="M35" s="208"/>
      <c r="N35" s="209"/>
      <c r="P35" s="207"/>
      <c r="Q35" s="208"/>
      <c r="R35" s="208"/>
      <c r="S35" s="209"/>
      <c r="U35" s="207"/>
      <c r="V35" s="208"/>
      <c r="W35" s="208"/>
      <c r="X35" s="209"/>
    </row>
    <row r="36" spans="2:24">
      <c r="B36" s="311"/>
      <c r="C36" s="312"/>
      <c r="D36" s="313"/>
      <c r="E36" s="162"/>
      <c r="F36" s="219" t="s">
        <v>53</v>
      </c>
      <c r="G36" s="208"/>
      <c r="H36" s="208"/>
      <c r="I36" s="209"/>
      <c r="K36" s="219" t="s">
        <v>53</v>
      </c>
      <c r="L36" s="208"/>
      <c r="M36" s="208"/>
      <c r="N36" s="209"/>
      <c r="P36" s="219" t="s">
        <v>53</v>
      </c>
      <c r="Q36" s="208"/>
      <c r="R36" s="208"/>
      <c r="S36" s="209"/>
      <c r="U36" s="219" t="s">
        <v>53</v>
      </c>
      <c r="V36" s="208"/>
      <c r="W36" s="208"/>
      <c r="X36" s="209"/>
    </row>
    <row r="37" spans="2:24">
      <c r="B37" s="162"/>
      <c r="C37" s="162"/>
      <c r="D37" s="162"/>
      <c r="E37" s="162"/>
      <c r="F37" s="213" t="s">
        <v>54</v>
      </c>
      <c r="G37" s="214"/>
      <c r="H37" s="155">
        <f>-'Business Forecast'!$D$57/$D$3</f>
        <v>11.363636363636363</v>
      </c>
      <c r="I37" s="209">
        <f>H37/H44</f>
        <v>0.14124293785310735</v>
      </c>
      <c r="K37" s="213" t="s">
        <v>54</v>
      </c>
      <c r="L37" s="214"/>
      <c r="M37" s="155">
        <f>-'Business Forecast'!$D$57/$D$3</f>
        <v>11.363636363636363</v>
      </c>
      <c r="N37" s="209">
        <f>M37/M44</f>
        <v>0.13341239252890602</v>
      </c>
      <c r="P37" s="213" t="s">
        <v>54</v>
      </c>
      <c r="Q37" s="214"/>
      <c r="R37" s="155">
        <f>-'Business Forecast'!$D$57/$D$3</f>
        <v>11.363636363636363</v>
      </c>
      <c r="S37" s="209">
        <f>R37/R44</f>
        <v>0.14766686355581807</v>
      </c>
      <c r="U37" s="213" t="s">
        <v>54</v>
      </c>
      <c r="V37" s="214"/>
      <c r="W37" s="155">
        <f>-'Business Forecast'!$D$57/$D$3</f>
        <v>11.363636363636363</v>
      </c>
      <c r="X37" s="209">
        <f>W37/W44</f>
        <v>0.11037527593818984</v>
      </c>
    </row>
    <row r="38" spans="2:24">
      <c r="B38" s="314" t="s">
        <v>39</v>
      </c>
      <c r="C38" s="315"/>
      <c r="D38" s="316"/>
      <c r="E38" s="162"/>
      <c r="F38" s="215" t="s">
        <v>55</v>
      </c>
      <c r="G38" s="216"/>
      <c r="H38" s="158">
        <f>-('Business Forecast'!$D$64+'Business Forecast'!$D$58)/$D$3</f>
        <v>3.8636363636363638</v>
      </c>
      <c r="I38" s="209">
        <f>H38/H44</f>
        <v>4.8022598870056499E-2</v>
      </c>
      <c r="K38" s="215" t="s">
        <v>55</v>
      </c>
      <c r="L38" s="216"/>
      <c r="M38" s="158">
        <f>-('Business Forecast'!$D$64+'Business Forecast'!$D$58)/$D$3</f>
        <v>3.8636363636363638</v>
      </c>
      <c r="N38" s="209">
        <f>M38/M44</f>
        <v>4.5360213459828054E-2</v>
      </c>
      <c r="P38" s="215" t="s">
        <v>55</v>
      </c>
      <c r="Q38" s="216"/>
      <c r="R38" s="158">
        <f>-('Business Forecast'!$D$64+'Business Forecast'!$D$58)/$D$3</f>
        <v>3.8636363636363638</v>
      </c>
      <c r="S38" s="209">
        <f>R38/R44</f>
        <v>5.0206733608978149E-2</v>
      </c>
      <c r="U38" s="215" t="s">
        <v>55</v>
      </c>
      <c r="V38" s="216"/>
      <c r="W38" s="158">
        <f>-('Business Forecast'!$D$64+'Business Forecast'!$D$58)/$D$3</f>
        <v>3.8636363636363638</v>
      </c>
      <c r="X38" s="209">
        <f>W38/W44</f>
        <v>3.7527593818984552E-2</v>
      </c>
    </row>
    <row r="39" spans="2:24">
      <c r="B39" s="317"/>
      <c r="C39" s="318"/>
      <c r="D39" s="319"/>
      <c r="E39" s="163"/>
      <c r="F39" s="207"/>
      <c r="G39" s="208"/>
      <c r="H39" s="208"/>
      <c r="I39" s="209"/>
      <c r="K39" s="207"/>
      <c r="L39" s="208"/>
      <c r="M39" s="208"/>
      <c r="N39" s="209"/>
      <c r="P39" s="207"/>
      <c r="Q39" s="208"/>
      <c r="R39" s="208"/>
      <c r="S39" s="209"/>
      <c r="U39" s="207"/>
      <c r="V39" s="208"/>
      <c r="W39" s="208"/>
      <c r="X39" s="209"/>
    </row>
    <row r="40" spans="2:24">
      <c r="B40" s="317"/>
      <c r="C40" s="318"/>
      <c r="D40" s="319"/>
      <c r="E40" s="163"/>
      <c r="F40" s="219" t="s">
        <v>56</v>
      </c>
      <c r="G40" s="208"/>
      <c r="H40" s="208"/>
      <c r="I40" s="209"/>
      <c r="K40" s="219" t="s">
        <v>56</v>
      </c>
      <c r="L40" s="208"/>
      <c r="M40" s="208"/>
      <c r="N40" s="209"/>
      <c r="P40" s="219" t="s">
        <v>56</v>
      </c>
      <c r="Q40" s="208"/>
      <c r="R40" s="208"/>
      <c r="S40" s="209"/>
      <c r="U40" s="219" t="s">
        <v>56</v>
      </c>
      <c r="V40" s="208"/>
      <c r="W40" s="208"/>
      <c r="X40" s="209"/>
    </row>
    <row r="41" spans="2:24">
      <c r="B41" s="317"/>
      <c r="C41" s="318"/>
      <c r="D41" s="319"/>
      <c r="E41" s="163"/>
      <c r="F41" s="213" t="s">
        <v>57</v>
      </c>
      <c r="G41" s="214"/>
      <c r="H41" s="155">
        <f>-'Business Forecast'!$D$52/$D$3</f>
        <v>0</v>
      </c>
      <c r="I41" s="209">
        <f>H41/H44</f>
        <v>0</v>
      </c>
      <c r="K41" s="213" t="s">
        <v>57</v>
      </c>
      <c r="L41" s="214"/>
      <c r="M41" s="155">
        <f>-'Business Forecast'!$D$52/$D$3</f>
        <v>0</v>
      </c>
      <c r="N41" s="209">
        <f>M41/M44</f>
        <v>0</v>
      </c>
      <c r="P41" s="213" t="s">
        <v>57</v>
      </c>
      <c r="Q41" s="214"/>
      <c r="R41" s="155">
        <f>-'Business Forecast'!$D$52/$D$3</f>
        <v>0</v>
      </c>
      <c r="S41" s="209">
        <f>R41/R44</f>
        <v>0</v>
      </c>
      <c r="U41" s="213" t="s">
        <v>57</v>
      </c>
      <c r="V41" s="214"/>
      <c r="W41" s="155">
        <f>-'Business Forecast'!$D$52/$D$3</f>
        <v>0</v>
      </c>
      <c r="X41" s="209">
        <f>W41/W44</f>
        <v>0</v>
      </c>
    </row>
    <row r="42" spans="2:24">
      <c r="B42" s="320"/>
      <c r="C42" s="321"/>
      <c r="D42" s="322"/>
      <c r="E42" s="163"/>
      <c r="F42" s="215" t="s">
        <v>58</v>
      </c>
      <c r="G42" s="216"/>
      <c r="H42" s="158">
        <f>-'Business Forecast'!$D$51/$D$3</f>
        <v>22.727272727272727</v>
      </c>
      <c r="I42" s="209">
        <f>H42/H44</f>
        <v>0.2824858757062147</v>
      </c>
      <c r="K42" s="215" t="s">
        <v>58</v>
      </c>
      <c r="L42" s="216"/>
      <c r="M42" s="158">
        <f>-'Business Forecast'!$D$51/$D$3</f>
        <v>22.727272727272727</v>
      </c>
      <c r="N42" s="209">
        <f>M42/M44</f>
        <v>0.26682478505781204</v>
      </c>
      <c r="P42" s="215" t="s">
        <v>58</v>
      </c>
      <c r="Q42" s="216"/>
      <c r="R42" s="158">
        <f>-'Business Forecast'!$D$51/$D$3</f>
        <v>22.727272727272727</v>
      </c>
      <c r="S42" s="209">
        <f>R42/R44</f>
        <v>0.29533372711163614</v>
      </c>
      <c r="U42" s="215" t="s">
        <v>58</v>
      </c>
      <c r="V42" s="216"/>
      <c r="W42" s="158">
        <f>-'Business Forecast'!$D$51/$D$3</f>
        <v>22.727272727272727</v>
      </c>
      <c r="X42" s="209">
        <f>W42/W44</f>
        <v>0.22075055187637968</v>
      </c>
    </row>
    <row r="43" spans="2:24">
      <c r="F43" s="207"/>
      <c r="G43" s="208"/>
      <c r="H43" s="208"/>
      <c r="I43" s="209"/>
      <c r="K43" s="207"/>
      <c r="L43" s="208"/>
      <c r="M43" s="208"/>
      <c r="N43" s="209"/>
      <c r="P43" s="207"/>
      <c r="Q43" s="208"/>
      <c r="R43" s="208"/>
      <c r="S43" s="209"/>
      <c r="U43" s="207"/>
      <c r="V43" s="208"/>
      <c r="W43" s="208"/>
      <c r="X43" s="209"/>
    </row>
    <row r="44" spans="2:24" ht="14" thickBot="1">
      <c r="F44" s="172" t="s">
        <v>40</v>
      </c>
      <c r="G44" s="173"/>
      <c r="H44" s="174">
        <f>H34+SUM(H37:H42)</f>
        <v>80.454545454545453</v>
      </c>
      <c r="I44" s="220"/>
      <c r="K44" s="172" t="s">
        <v>40</v>
      </c>
      <c r="L44" s="173"/>
      <c r="M44" s="174">
        <f>M34+SUM(M37:M42)</f>
        <v>85.176767676767668</v>
      </c>
      <c r="N44" s="220"/>
      <c r="P44" s="172" t="s">
        <v>40</v>
      </c>
      <c r="Q44" s="173"/>
      <c r="R44" s="174">
        <f>R34+SUM(R37:R42)</f>
        <v>76.954545454545453</v>
      </c>
      <c r="S44" s="220"/>
      <c r="U44" s="172" t="s">
        <v>40</v>
      </c>
      <c r="V44" s="173"/>
      <c r="W44" s="174">
        <f>W34+SUM(W37:W42)</f>
        <v>102.95454545454545</v>
      </c>
      <c r="X44" s="220"/>
    </row>
  </sheetData>
  <mergeCells count="17">
    <mergeCell ref="B32:D36"/>
    <mergeCell ref="B38:D42"/>
    <mergeCell ref="U4:X4"/>
    <mergeCell ref="U9:W10"/>
    <mergeCell ref="U14:W15"/>
    <mergeCell ref="F2:X2"/>
    <mergeCell ref="B27:D30"/>
    <mergeCell ref="B25:D25"/>
    <mergeCell ref="K4:N4"/>
    <mergeCell ref="K9:M10"/>
    <mergeCell ref="K14:M15"/>
    <mergeCell ref="P4:S4"/>
    <mergeCell ref="P9:R10"/>
    <mergeCell ref="P14:R15"/>
    <mergeCell ref="F14:H15"/>
    <mergeCell ref="F9:H10"/>
    <mergeCell ref="F4:I4"/>
  </mergeCells>
  <phoneticPr fontId="17" type="noConversion"/>
  <conditionalFormatting sqref="C24:E24 C19:E22 E36:E42 B37:D37 B19:B25">
    <cfRule type="cellIs" dxfId="0" priority="1" stopIfTrue="1" operator="lessThan">
      <formula>0</formula>
    </cfRule>
  </conditionalFormatting>
  <pageMargins left="0.75" right="0.75" top="1" bottom="1" header="0.5" footer="0.5"/>
  <colBreaks count="1" manualBreakCount="1">
    <brk id="34" max="1048575" man="1" pt="1"/>
  </colBreaks>
  <legacy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B2:P25"/>
  <sheetViews>
    <sheetView workbookViewId="0">
      <selection activeCell="G32" sqref="G32"/>
    </sheetView>
  </sheetViews>
  <sheetFormatPr baseColWidth="10" defaultRowHeight="13"/>
  <cols>
    <col min="1" max="1" width="1.7109375" style="148" customWidth="1"/>
    <col min="2" max="3" width="10.7109375" style="148"/>
    <col min="4" max="4" width="2.28515625" style="148" customWidth="1"/>
    <col min="5" max="5" width="10.7109375" style="148"/>
    <col min="6" max="6" width="13.28515625" style="148" customWidth="1"/>
    <col min="7" max="7" width="10.7109375" style="148"/>
    <col min="8" max="8" width="2.140625" style="148" customWidth="1"/>
    <col min="9" max="9" width="13.5703125" style="148" customWidth="1"/>
    <col min="10" max="10" width="10.7109375" style="148"/>
    <col min="11" max="11" width="2" style="148" customWidth="1"/>
    <col min="12" max="12" width="13.140625" style="148" customWidth="1"/>
    <col min="13" max="13" width="10.7109375" style="148"/>
    <col min="14" max="14" width="2.140625" style="148" customWidth="1"/>
    <col min="15" max="15" width="13.5703125" style="148" customWidth="1"/>
    <col min="16" max="16384" width="10.7109375" style="148"/>
  </cols>
  <sheetData>
    <row r="2" spans="2:16">
      <c r="E2" s="277" t="s">
        <v>33</v>
      </c>
      <c r="F2" s="278"/>
      <c r="G2" s="278"/>
      <c r="H2" s="278"/>
      <c r="I2" s="278"/>
      <c r="J2" s="278"/>
      <c r="K2" s="278"/>
      <c r="L2" s="278"/>
      <c r="M2" s="278"/>
      <c r="N2" s="278"/>
      <c r="O2" s="278"/>
      <c r="P2" s="278"/>
    </row>
    <row r="4" spans="2:16">
      <c r="B4" s="236"/>
      <c r="C4" s="236"/>
    </row>
    <row r="5" spans="2:16">
      <c r="B5" s="327" t="s">
        <v>147</v>
      </c>
      <c r="C5" s="327"/>
      <c r="D5" s="175"/>
      <c r="F5" s="279" t="s">
        <v>27</v>
      </c>
      <c r="G5" s="281"/>
      <c r="H5" s="232"/>
      <c r="I5" s="279" t="s">
        <v>99</v>
      </c>
      <c r="J5" s="281"/>
      <c r="K5" s="232"/>
      <c r="L5" s="279" t="s">
        <v>100</v>
      </c>
      <c r="M5" s="281"/>
      <c r="N5" s="232"/>
      <c r="O5" s="279" t="s">
        <v>101</v>
      </c>
      <c r="P5" s="281"/>
    </row>
    <row r="6" spans="2:16">
      <c r="B6" s="236"/>
      <c r="C6" s="236"/>
      <c r="D6" s="175"/>
      <c r="F6" s="238"/>
      <c r="G6" s="239"/>
      <c r="H6" s="232"/>
      <c r="I6" s="238"/>
      <c r="J6" s="239"/>
      <c r="K6" s="232"/>
      <c r="L6" s="238"/>
      <c r="M6" s="239"/>
      <c r="N6" s="232"/>
      <c r="O6" s="238"/>
      <c r="P6" s="239"/>
    </row>
    <row r="7" spans="2:16">
      <c r="B7" s="325" t="s">
        <v>139</v>
      </c>
      <c r="C7" s="326"/>
      <c r="D7" s="175"/>
      <c r="F7" s="153" t="s">
        <v>96</v>
      </c>
      <c r="G7" s="240">
        <v>200</v>
      </c>
      <c r="H7" s="169"/>
      <c r="I7" s="153" t="s">
        <v>96</v>
      </c>
      <c r="J7" s="240">
        <v>200</v>
      </c>
      <c r="K7" s="169"/>
      <c r="L7" s="153" t="s">
        <v>96</v>
      </c>
      <c r="M7" s="240">
        <v>200</v>
      </c>
      <c r="O7" s="153" t="s">
        <v>96</v>
      </c>
      <c r="P7" s="240">
        <v>200</v>
      </c>
    </row>
    <row r="8" spans="2:16">
      <c r="B8" s="326"/>
      <c r="C8" s="326"/>
      <c r="D8" s="175"/>
      <c r="F8" s="152"/>
      <c r="G8" s="152"/>
      <c r="H8" s="237"/>
      <c r="I8" s="152"/>
      <c r="J8" s="152"/>
      <c r="K8" s="237"/>
      <c r="L8" s="152"/>
      <c r="M8" s="152"/>
      <c r="N8" s="152"/>
      <c r="O8" s="152"/>
      <c r="P8" s="152"/>
    </row>
    <row r="9" spans="2:16">
      <c r="B9" s="326"/>
      <c r="C9" s="326"/>
      <c r="E9" s="323" t="s">
        <v>140</v>
      </c>
      <c r="F9" s="150" t="s">
        <v>97</v>
      </c>
      <c r="G9" s="241">
        <v>400</v>
      </c>
      <c r="H9" s="243"/>
      <c r="I9" s="150" t="s">
        <v>97</v>
      </c>
      <c r="J9" s="241">
        <v>400</v>
      </c>
      <c r="K9" s="243"/>
      <c r="L9" s="150" t="s">
        <v>97</v>
      </c>
      <c r="M9" s="241">
        <v>400</v>
      </c>
      <c r="N9" s="244"/>
      <c r="O9" s="150" t="s">
        <v>97</v>
      </c>
      <c r="P9" s="241">
        <v>400</v>
      </c>
    </row>
    <row r="10" spans="2:16">
      <c r="B10" s="326"/>
      <c r="C10" s="326"/>
      <c r="E10" s="324"/>
      <c r="F10" s="226" t="s">
        <v>149</v>
      </c>
      <c r="G10" s="242">
        <f>G9/G$7</f>
        <v>2</v>
      </c>
      <c r="H10" s="233"/>
      <c r="I10" s="226" t="s">
        <v>98</v>
      </c>
      <c r="J10" s="242">
        <f>J9/J$7</f>
        <v>2</v>
      </c>
      <c r="K10" s="233"/>
      <c r="L10" s="226" t="s">
        <v>98</v>
      </c>
      <c r="M10" s="242">
        <f>M9/M$7</f>
        <v>2</v>
      </c>
      <c r="N10" s="231"/>
      <c r="O10" s="226" t="s">
        <v>98</v>
      </c>
      <c r="P10" s="242">
        <f>P9/P$7</f>
        <v>2</v>
      </c>
    </row>
    <row r="11" spans="2:16">
      <c r="B11" s="326"/>
      <c r="C11" s="326"/>
      <c r="E11" s="152"/>
      <c r="F11" s="152"/>
      <c r="G11" s="234"/>
      <c r="H11" s="235"/>
      <c r="I11" s="152"/>
      <c r="J11" s="234"/>
      <c r="K11" s="235"/>
      <c r="L11" s="152"/>
      <c r="M11" s="234"/>
      <c r="N11" s="234"/>
      <c r="O11" s="152"/>
      <c r="P11" s="234"/>
    </row>
    <row r="12" spans="2:16">
      <c r="B12" s="326"/>
      <c r="C12" s="326"/>
      <c r="E12" s="323" t="s">
        <v>25</v>
      </c>
      <c r="F12" s="150" t="s">
        <v>97</v>
      </c>
      <c r="G12" s="241">
        <v>600</v>
      </c>
      <c r="H12" s="243"/>
      <c r="I12" s="150" t="s">
        <v>97</v>
      </c>
      <c r="J12" s="241">
        <v>600</v>
      </c>
      <c r="K12" s="243"/>
      <c r="L12" s="150" t="s">
        <v>97</v>
      </c>
      <c r="M12" s="241">
        <v>600</v>
      </c>
      <c r="N12" s="244"/>
      <c r="O12" s="150" t="s">
        <v>97</v>
      </c>
      <c r="P12" s="241">
        <v>600</v>
      </c>
    </row>
    <row r="13" spans="2:16">
      <c r="B13" s="326"/>
      <c r="C13" s="326"/>
      <c r="E13" s="324"/>
      <c r="F13" s="226" t="s">
        <v>98</v>
      </c>
      <c r="G13" s="242">
        <f>G12/G$7</f>
        <v>3</v>
      </c>
      <c r="H13" s="233"/>
      <c r="I13" s="226" t="s">
        <v>98</v>
      </c>
      <c r="J13" s="242">
        <f>J12/J$7</f>
        <v>3</v>
      </c>
      <c r="K13" s="233"/>
      <c r="L13" s="226" t="s">
        <v>98</v>
      </c>
      <c r="M13" s="242">
        <f>M12/M$7</f>
        <v>3</v>
      </c>
      <c r="N13" s="231"/>
      <c r="O13" s="226" t="s">
        <v>98</v>
      </c>
      <c r="P13" s="242">
        <f>P12/P$7</f>
        <v>3</v>
      </c>
    </row>
    <row r="14" spans="2:16">
      <c r="B14" s="326"/>
      <c r="C14" s="326"/>
      <c r="E14" s="152"/>
      <c r="F14" s="152"/>
      <c r="G14" s="234"/>
      <c r="H14" s="235"/>
      <c r="I14" s="152"/>
      <c r="J14" s="234"/>
      <c r="K14" s="235"/>
      <c r="L14" s="152"/>
      <c r="M14" s="234"/>
      <c r="N14" s="234"/>
      <c r="O14" s="152"/>
      <c r="P14" s="234"/>
    </row>
    <row r="15" spans="2:16">
      <c r="B15" s="326"/>
      <c r="C15" s="326"/>
      <c r="E15" s="323" t="s">
        <v>26</v>
      </c>
      <c r="F15" s="150" t="s">
        <v>97</v>
      </c>
      <c r="G15" s="241">
        <v>700</v>
      </c>
      <c r="H15" s="243"/>
      <c r="I15" s="150" t="s">
        <v>97</v>
      </c>
      <c r="J15" s="241">
        <v>700</v>
      </c>
      <c r="K15" s="243"/>
      <c r="L15" s="150" t="s">
        <v>97</v>
      </c>
      <c r="M15" s="241">
        <v>700</v>
      </c>
      <c r="N15" s="244"/>
      <c r="O15" s="150" t="s">
        <v>97</v>
      </c>
      <c r="P15" s="241">
        <v>700</v>
      </c>
    </row>
    <row r="16" spans="2:16">
      <c r="B16" s="326"/>
      <c r="C16" s="326"/>
      <c r="E16" s="324"/>
      <c r="F16" s="226" t="s">
        <v>98</v>
      </c>
      <c r="G16" s="242">
        <f>G15/G$7</f>
        <v>3.5</v>
      </c>
      <c r="H16" s="233"/>
      <c r="I16" s="226" t="s">
        <v>98</v>
      </c>
      <c r="J16" s="242">
        <f t="shared" ref="J16" si="0">J15/J$7</f>
        <v>3.5</v>
      </c>
      <c r="K16" s="233"/>
      <c r="L16" s="226" t="s">
        <v>98</v>
      </c>
      <c r="M16" s="242">
        <f t="shared" ref="M16" si="1">M15/M$7</f>
        <v>3.5</v>
      </c>
      <c r="N16" s="231"/>
      <c r="O16" s="226" t="s">
        <v>98</v>
      </c>
      <c r="P16" s="242">
        <f t="shared" ref="P16" si="2">P15/P$7</f>
        <v>3.5</v>
      </c>
    </row>
    <row r="17" spans="2:16">
      <c r="B17" s="326"/>
      <c r="C17" s="326"/>
      <c r="E17" s="152"/>
      <c r="F17" s="152"/>
      <c r="G17" s="234"/>
      <c r="H17" s="235"/>
      <c r="I17" s="152"/>
      <c r="J17" s="234"/>
      <c r="K17" s="235"/>
      <c r="L17" s="152"/>
      <c r="M17" s="234"/>
      <c r="N17" s="234"/>
      <c r="O17" s="152"/>
      <c r="P17" s="234"/>
    </row>
    <row r="18" spans="2:16">
      <c r="B18" s="326"/>
      <c r="C18" s="326"/>
      <c r="E18" s="323" t="s">
        <v>29</v>
      </c>
      <c r="F18" s="150" t="s">
        <v>97</v>
      </c>
      <c r="G18" s="241">
        <v>800</v>
      </c>
      <c r="H18" s="243"/>
      <c r="I18" s="150" t="s">
        <v>97</v>
      </c>
      <c r="J18" s="241">
        <v>800</v>
      </c>
      <c r="K18" s="243"/>
      <c r="L18" s="150" t="s">
        <v>97</v>
      </c>
      <c r="M18" s="241">
        <v>800</v>
      </c>
      <c r="N18" s="244"/>
      <c r="O18" s="150" t="s">
        <v>97</v>
      </c>
      <c r="P18" s="241">
        <v>800</v>
      </c>
    </row>
    <row r="19" spans="2:16">
      <c r="B19" s="326"/>
      <c r="C19" s="326"/>
      <c r="E19" s="324"/>
      <c r="F19" s="226" t="s">
        <v>98</v>
      </c>
      <c r="G19" s="242">
        <f>G18/G$7</f>
        <v>4</v>
      </c>
      <c r="H19" s="233"/>
      <c r="I19" s="226" t="s">
        <v>98</v>
      </c>
      <c r="J19" s="242">
        <f t="shared" ref="J19" si="3">J18/J$7</f>
        <v>4</v>
      </c>
      <c r="K19" s="233"/>
      <c r="L19" s="226" t="s">
        <v>98</v>
      </c>
      <c r="M19" s="242">
        <f t="shared" ref="M19" si="4">M18/M$7</f>
        <v>4</v>
      </c>
      <c r="N19" s="231"/>
      <c r="O19" s="226" t="s">
        <v>98</v>
      </c>
      <c r="P19" s="242">
        <f t="shared" ref="P19" si="5">P18/P$7</f>
        <v>4</v>
      </c>
    </row>
    <row r="20" spans="2:16">
      <c r="B20" s="326"/>
      <c r="C20" s="326"/>
      <c r="E20" s="152"/>
      <c r="F20" s="152"/>
      <c r="G20" s="234"/>
      <c r="H20" s="235"/>
      <c r="I20" s="152"/>
      <c r="J20" s="234"/>
      <c r="K20" s="235"/>
      <c r="L20" s="152"/>
      <c r="M20" s="234"/>
      <c r="N20" s="234"/>
      <c r="O20" s="152"/>
      <c r="P20" s="234"/>
    </row>
    <row r="21" spans="2:16">
      <c r="B21" s="326"/>
      <c r="C21" s="326"/>
      <c r="E21" s="323" t="s">
        <v>32</v>
      </c>
      <c r="F21" s="150" t="s">
        <v>97</v>
      </c>
      <c r="G21" s="241">
        <v>200</v>
      </c>
      <c r="H21" s="243"/>
      <c r="I21" s="150" t="s">
        <v>97</v>
      </c>
      <c r="J21" s="241">
        <v>200</v>
      </c>
      <c r="K21" s="243"/>
      <c r="L21" s="150" t="s">
        <v>97</v>
      </c>
      <c r="M21" s="241">
        <v>200</v>
      </c>
      <c r="N21" s="244"/>
      <c r="O21" s="150" t="s">
        <v>97</v>
      </c>
      <c r="P21" s="241">
        <v>200</v>
      </c>
    </row>
    <row r="22" spans="2:16">
      <c r="B22" s="326"/>
      <c r="C22" s="326"/>
      <c r="E22" s="324"/>
      <c r="F22" s="226" t="s">
        <v>98</v>
      </c>
      <c r="G22" s="242">
        <f>G21/G$7</f>
        <v>1</v>
      </c>
      <c r="H22" s="233"/>
      <c r="I22" s="226" t="s">
        <v>98</v>
      </c>
      <c r="J22" s="242">
        <f t="shared" ref="J22" si="6">J21/J$7</f>
        <v>1</v>
      </c>
      <c r="K22" s="233"/>
      <c r="L22" s="226" t="s">
        <v>98</v>
      </c>
      <c r="M22" s="242">
        <f t="shared" ref="M22" si="7">M21/M$7</f>
        <v>1</v>
      </c>
      <c r="N22" s="231"/>
      <c r="O22" s="226" t="s">
        <v>98</v>
      </c>
      <c r="P22" s="242">
        <f t="shared" ref="P22" si="8">P21/P$7</f>
        <v>1</v>
      </c>
    </row>
    <row r="23" spans="2:16">
      <c r="B23" s="326"/>
      <c r="C23" s="326"/>
      <c r="J23" s="152"/>
      <c r="K23" s="152"/>
      <c r="L23" s="152"/>
    </row>
    <row r="24" spans="2:16">
      <c r="B24" s="326"/>
      <c r="C24" s="326"/>
    </row>
    <row r="25" spans="2:16">
      <c r="B25" s="236"/>
      <c r="C25" s="236"/>
      <c r="E25" s="160"/>
    </row>
  </sheetData>
  <mergeCells count="12">
    <mergeCell ref="E2:P2"/>
    <mergeCell ref="B7:C24"/>
    <mergeCell ref="B5:C5"/>
    <mergeCell ref="F5:G5"/>
    <mergeCell ref="I5:J5"/>
    <mergeCell ref="L5:M5"/>
    <mergeCell ref="O5:P5"/>
    <mergeCell ref="E9:E10"/>
    <mergeCell ref="E12:E13"/>
    <mergeCell ref="E15:E16"/>
    <mergeCell ref="E18:E19"/>
    <mergeCell ref="E21:E22"/>
  </mergeCells>
  <phoneticPr fontId="17" type="noConversion"/>
  <pageMargins left="0.75" right="0.75" top="1" bottom="1" header="0.5" footer="0.5"/>
  <colBreaks count="1" manualBreakCount="1">
    <brk id="20" max="1048575" man="1"/>
  </colBreaks>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B2:I24"/>
  <sheetViews>
    <sheetView workbookViewId="0">
      <selection activeCell="C22" sqref="C22"/>
    </sheetView>
  </sheetViews>
  <sheetFormatPr baseColWidth="10" defaultRowHeight="13"/>
  <cols>
    <col min="1" max="16384" width="10.7109375" style="148"/>
  </cols>
  <sheetData>
    <row r="2" spans="2:9">
      <c r="B2" s="277" t="s">
        <v>135</v>
      </c>
      <c r="C2" s="329"/>
      <c r="D2" s="329"/>
      <c r="E2" s="329"/>
      <c r="F2" s="329"/>
      <c r="G2" s="329"/>
      <c r="H2" s="329"/>
      <c r="I2" s="329"/>
    </row>
    <row r="4" spans="2:9">
      <c r="B4" s="264">
        <v>1</v>
      </c>
      <c r="C4" s="148" t="s">
        <v>127</v>
      </c>
    </row>
    <row r="5" spans="2:9">
      <c r="B5" s="264"/>
      <c r="C5" s="148" t="s">
        <v>133</v>
      </c>
    </row>
    <row r="6" spans="2:9">
      <c r="B6" s="264"/>
    </row>
    <row r="7" spans="2:9">
      <c r="B7" s="264">
        <v>2</v>
      </c>
      <c r="C7" s="148" t="s">
        <v>136</v>
      </c>
    </row>
    <row r="8" spans="2:9">
      <c r="B8" s="264"/>
    </row>
    <row r="9" spans="2:9">
      <c r="B9" s="264">
        <v>3</v>
      </c>
      <c r="C9" s="148" t="s">
        <v>128</v>
      </c>
    </row>
    <row r="10" spans="2:9">
      <c r="B10" s="264"/>
    </row>
    <row r="11" spans="2:9">
      <c r="B11" s="264">
        <v>4</v>
      </c>
      <c r="C11" s="148" t="s">
        <v>132</v>
      </c>
    </row>
    <row r="12" spans="2:9">
      <c r="B12" s="264"/>
    </row>
    <row r="13" spans="2:9">
      <c r="B13" s="264">
        <v>5</v>
      </c>
      <c r="C13" s="263" t="s">
        <v>129</v>
      </c>
    </row>
    <row r="14" spans="2:9">
      <c r="B14" s="264"/>
    </row>
    <row r="15" spans="2:9">
      <c r="B15" s="264">
        <v>6</v>
      </c>
      <c r="C15" s="148" t="s">
        <v>130</v>
      </c>
    </row>
    <row r="16" spans="2:9">
      <c r="B16" s="264"/>
    </row>
    <row r="17" spans="2:8">
      <c r="B17" s="264">
        <v>7</v>
      </c>
      <c r="C17" s="148" t="s">
        <v>134</v>
      </c>
    </row>
    <row r="18" spans="2:8">
      <c r="B18" s="160"/>
    </row>
    <row r="19" spans="2:8">
      <c r="B19" s="160"/>
      <c r="C19" s="328" t="s">
        <v>126</v>
      </c>
      <c r="D19" s="328"/>
      <c r="E19" s="328"/>
      <c r="F19" s="328"/>
      <c r="G19" s="328"/>
      <c r="H19" s="328"/>
    </row>
    <row r="20" spans="2:8">
      <c r="B20" s="160"/>
      <c r="C20" s="328"/>
      <c r="D20" s="328"/>
      <c r="E20" s="328"/>
      <c r="F20" s="328"/>
      <c r="G20" s="328"/>
      <c r="H20" s="328"/>
    </row>
    <row r="21" spans="2:8">
      <c r="B21" s="160"/>
      <c r="C21" s="328"/>
      <c r="D21" s="328"/>
      <c r="E21" s="328"/>
      <c r="F21" s="328"/>
      <c r="G21" s="328"/>
      <c r="H21" s="328"/>
    </row>
    <row r="22" spans="2:8">
      <c r="B22" s="160"/>
    </row>
    <row r="23" spans="2:8">
      <c r="B23" s="160"/>
    </row>
    <row r="24" spans="2:8">
      <c r="B24" s="160"/>
    </row>
  </sheetData>
  <mergeCells count="2">
    <mergeCell ref="C19:H21"/>
    <mergeCell ref="B2:I2"/>
  </mergeCells>
  <phoneticPr fontId="17" type="noConversion"/>
  <pageMargins left="0.75" right="0.75" top="1" bottom="1" header="0.5" footer="0.5"/>
  <colBreaks count="1" manualBreakCount="1">
    <brk id="12" max="1048575" man="1"/>
  </colBreak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Business Forecast</vt:lpstr>
      <vt:lpstr>Cost per Client</vt:lpstr>
      <vt:lpstr>Cost per Product</vt:lpstr>
      <vt:lpstr>Transportation Costs</vt:lpstr>
      <vt:lpstr>"Instructions"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Ignacio</dc:creator>
  <cp:lastModifiedBy>Consuunt</cp:lastModifiedBy>
  <cp:lastPrinted>2016-03-02T11:29:27Z</cp:lastPrinted>
  <dcterms:created xsi:type="dcterms:W3CDTF">2016-02-25T15:31:17Z</dcterms:created>
  <dcterms:modified xsi:type="dcterms:W3CDTF">2019-04-02T14:41:13Z</dcterms:modified>
</cp:coreProperties>
</file>