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5540" windowHeight="15240"/>
  </bookViews>
  <sheets>
    <sheet name="Business Forecas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86" i="1"/>
  <c r="I90"/>
  <c r="AC90"/>
  <c r="AC94"/>
  <c r="AC99"/>
  <c r="AC103"/>
  <c r="G90"/>
  <c r="E99"/>
  <c r="AC101"/>
  <c r="AC81"/>
  <c r="S99"/>
  <c r="AC97"/>
  <c r="AC96"/>
  <c r="AA94"/>
  <c r="AC92"/>
  <c r="AC85"/>
  <c r="AA86"/>
  <c r="I86"/>
  <c r="K86"/>
  <c r="M86"/>
  <c r="O86"/>
  <c r="Q86"/>
  <c r="S86"/>
  <c r="U86"/>
  <c r="W86"/>
  <c r="Y86"/>
  <c r="G86"/>
  <c r="E86"/>
  <c r="AC84"/>
  <c r="AC88"/>
  <c r="AC80"/>
  <c r="G94"/>
  <c r="G99"/>
  <c r="I94"/>
  <c r="I99"/>
  <c r="K90"/>
  <c r="K94"/>
  <c r="K99"/>
  <c r="M90"/>
  <c r="M94"/>
  <c r="M99"/>
  <c r="O90"/>
  <c r="O94"/>
  <c r="O99"/>
  <c r="Q90"/>
  <c r="Q94"/>
  <c r="Q99"/>
  <c r="S90"/>
  <c r="S94"/>
  <c r="U90"/>
  <c r="U94"/>
  <c r="U99"/>
  <c r="W90"/>
  <c r="W94"/>
  <c r="W99"/>
  <c r="Y90"/>
  <c r="Y94"/>
  <c r="Y99"/>
  <c r="AA90"/>
  <c r="AA99"/>
  <c r="AA103"/>
  <c r="G103"/>
  <c r="I103"/>
  <c r="K103"/>
  <c r="M103"/>
  <c r="O103"/>
  <c r="Q103"/>
  <c r="S103"/>
  <c r="U103"/>
  <c r="W103"/>
  <c r="Y103"/>
  <c r="Q97"/>
  <c r="S97"/>
  <c r="U97"/>
  <c r="W97"/>
  <c r="Y97"/>
  <c r="AA97"/>
  <c r="G97"/>
  <c r="I97"/>
  <c r="K97"/>
  <c r="M97"/>
  <c r="O97"/>
  <c r="E94"/>
  <c r="E90"/>
  <c r="G88"/>
  <c r="I88"/>
  <c r="K88"/>
  <c r="M88"/>
  <c r="O88"/>
  <c r="Q88"/>
  <c r="S88"/>
  <c r="U88"/>
  <c r="W88"/>
  <c r="Y88"/>
  <c r="AA88"/>
  <c r="G81"/>
  <c r="I81"/>
  <c r="K81"/>
  <c r="M81"/>
  <c r="O81"/>
  <c r="Q81"/>
  <c r="S81"/>
  <c r="U81"/>
  <c r="W81"/>
  <c r="Y81"/>
  <c r="AA81"/>
  <c r="G80"/>
  <c r="I80"/>
  <c r="K80"/>
  <c r="M80"/>
  <c r="O80"/>
  <c r="Q80"/>
  <c r="S80"/>
  <c r="U80"/>
  <c r="W80"/>
  <c r="Y80"/>
  <c r="AA80"/>
  <c r="E103"/>
  <c r="E81"/>
  <c r="E97"/>
  <c r="E80"/>
  <c r="E88"/>
  <c r="E74"/>
  <c r="E76"/>
  <c r="E78"/>
  <c r="AA66"/>
  <c r="Y66"/>
  <c r="AC66"/>
  <c r="S66"/>
  <c r="U66"/>
  <c r="W66"/>
  <c r="M66"/>
  <c r="O66"/>
  <c r="Q66"/>
  <c r="K66"/>
  <c r="I66"/>
  <c r="G66"/>
  <c r="E68"/>
  <c r="E41"/>
  <c r="G20"/>
  <c r="G23"/>
  <c r="G11"/>
  <c r="G13"/>
  <c r="G15"/>
  <c r="G16"/>
  <c r="G18"/>
  <c r="G19"/>
  <c r="G21"/>
  <c r="G24"/>
  <c r="G25"/>
  <c r="G26"/>
  <c r="G28"/>
  <c r="G30"/>
  <c r="E30"/>
  <c r="F34"/>
  <c r="H34"/>
  <c r="G34"/>
  <c r="J34"/>
  <c r="I11"/>
  <c r="I13"/>
  <c r="I15"/>
  <c r="I16"/>
  <c r="I18"/>
  <c r="I19"/>
  <c r="I20"/>
  <c r="I21"/>
  <c r="I23"/>
  <c r="I24"/>
  <c r="I25"/>
  <c r="I26"/>
  <c r="I28"/>
  <c r="I30"/>
  <c r="I34"/>
  <c r="L34"/>
  <c r="K11"/>
  <c r="K13"/>
  <c r="K15"/>
  <c r="K16"/>
  <c r="K18"/>
  <c r="K19"/>
  <c r="K20"/>
  <c r="K21"/>
  <c r="K23"/>
  <c r="K24"/>
  <c r="K25"/>
  <c r="K26"/>
  <c r="K28"/>
  <c r="K30"/>
  <c r="K34"/>
  <c r="N34"/>
  <c r="M11"/>
  <c r="M13"/>
  <c r="M15"/>
  <c r="M16"/>
  <c r="M18"/>
  <c r="M19"/>
  <c r="M20"/>
  <c r="M21"/>
  <c r="M23"/>
  <c r="M24"/>
  <c r="M25"/>
  <c r="M26"/>
  <c r="M28"/>
  <c r="M30"/>
  <c r="M34"/>
  <c r="P34"/>
  <c r="O11"/>
  <c r="O13"/>
  <c r="O15"/>
  <c r="O16"/>
  <c r="O18"/>
  <c r="O19"/>
  <c r="O20"/>
  <c r="O21"/>
  <c r="O23"/>
  <c r="O24"/>
  <c r="O25"/>
  <c r="O26"/>
  <c r="O28"/>
  <c r="O30"/>
  <c r="O34"/>
  <c r="R34"/>
  <c r="Q11"/>
  <c r="Q13"/>
  <c r="Q15"/>
  <c r="Q16"/>
  <c r="Q18"/>
  <c r="Q19"/>
  <c r="Q20"/>
  <c r="Q21"/>
  <c r="Q23"/>
  <c r="Q24"/>
  <c r="Q25"/>
  <c r="Q26"/>
  <c r="Q28"/>
  <c r="Q30"/>
  <c r="Q34"/>
  <c r="T34"/>
  <c r="S11"/>
  <c r="S13"/>
  <c r="S15"/>
  <c r="S16"/>
  <c r="S18"/>
  <c r="S19"/>
  <c r="S20"/>
  <c r="S21"/>
  <c r="S23"/>
  <c r="S24"/>
  <c r="S25"/>
  <c r="S26"/>
  <c r="S28"/>
  <c r="S30"/>
  <c r="S34"/>
  <c r="V34"/>
  <c r="U11"/>
  <c r="U13"/>
  <c r="U15"/>
  <c r="U16"/>
  <c r="U18"/>
  <c r="U19"/>
  <c r="U20"/>
  <c r="U21"/>
  <c r="U23"/>
  <c r="U24"/>
  <c r="U25"/>
  <c r="U26"/>
  <c r="U28"/>
  <c r="U30"/>
  <c r="U34"/>
  <c r="X34"/>
  <c r="W11"/>
  <c r="W13"/>
  <c r="W15"/>
  <c r="W16"/>
  <c r="W18"/>
  <c r="W19"/>
  <c r="W20"/>
  <c r="W21"/>
  <c r="W23"/>
  <c r="W24"/>
  <c r="W25"/>
  <c r="W26"/>
  <c r="W28"/>
  <c r="W30"/>
  <c r="W34"/>
  <c r="Z34"/>
  <c r="Y11"/>
  <c r="Y13"/>
  <c r="Y15"/>
  <c r="Y16"/>
  <c r="Y18"/>
  <c r="Y19"/>
  <c r="Y20"/>
  <c r="Y21"/>
  <c r="Y23"/>
  <c r="Y24"/>
  <c r="Y25"/>
  <c r="Y26"/>
  <c r="Y28"/>
  <c r="Y30"/>
  <c r="Y34"/>
  <c r="AB34"/>
  <c r="AA11"/>
  <c r="AA13"/>
  <c r="AA15"/>
  <c r="AA16"/>
  <c r="AA18"/>
  <c r="AA19"/>
  <c r="AA20"/>
  <c r="AA21"/>
  <c r="AA23"/>
  <c r="AA24"/>
  <c r="AA25"/>
  <c r="AA26"/>
  <c r="AA28"/>
  <c r="AA30"/>
  <c r="AA34"/>
  <c r="AC34"/>
  <c r="F35"/>
  <c r="H35"/>
  <c r="G35"/>
  <c r="J35"/>
  <c r="I35"/>
  <c r="L35"/>
  <c r="K35"/>
  <c r="N35"/>
  <c r="M35"/>
  <c r="P35"/>
  <c r="O35"/>
  <c r="R35"/>
  <c r="Q35"/>
  <c r="T35"/>
  <c r="S35"/>
  <c r="V35"/>
  <c r="U35"/>
  <c r="X35"/>
  <c r="W35"/>
  <c r="Z35"/>
  <c r="Y35"/>
  <c r="AB35"/>
  <c r="AA35"/>
  <c r="AC35"/>
  <c r="F36"/>
  <c r="H36"/>
  <c r="G36"/>
  <c r="J36"/>
  <c r="I36"/>
  <c r="L36"/>
  <c r="K36"/>
  <c r="N36"/>
  <c r="M36"/>
  <c r="P36"/>
  <c r="O36"/>
  <c r="R36"/>
  <c r="Q36"/>
  <c r="T36"/>
  <c r="S36"/>
  <c r="V36"/>
  <c r="U36"/>
  <c r="X36"/>
  <c r="W36"/>
  <c r="Z36"/>
  <c r="Y36"/>
  <c r="AB36"/>
  <c r="AA36"/>
  <c r="AC36"/>
  <c r="F37"/>
  <c r="H37"/>
  <c r="G37"/>
  <c r="J37"/>
  <c r="I37"/>
  <c r="L37"/>
  <c r="K37"/>
  <c r="N37"/>
  <c r="M37"/>
  <c r="P37"/>
  <c r="O37"/>
  <c r="R37"/>
  <c r="Q37"/>
  <c r="T37"/>
  <c r="S37"/>
  <c r="V37"/>
  <c r="U37"/>
  <c r="X37"/>
  <c r="W37"/>
  <c r="Z37"/>
  <c r="Y37"/>
  <c r="AB37"/>
  <c r="AA37"/>
  <c r="AC37"/>
  <c r="AC39"/>
  <c r="AC11"/>
  <c r="AC13"/>
  <c r="AC15"/>
  <c r="AC16"/>
  <c r="AC18"/>
  <c r="AC19"/>
  <c r="AC20"/>
  <c r="AC21"/>
  <c r="AC23"/>
  <c r="AC24"/>
  <c r="AC25"/>
  <c r="AC26"/>
  <c r="AC28"/>
  <c r="AC30"/>
  <c r="AC41"/>
  <c r="G45"/>
  <c r="I45"/>
  <c r="K45"/>
  <c r="M45"/>
  <c r="O45"/>
  <c r="Q45"/>
  <c r="S45"/>
  <c r="U45"/>
  <c r="W45"/>
  <c r="Y45"/>
  <c r="AA45"/>
  <c r="AC45"/>
  <c r="I46"/>
  <c r="K46"/>
  <c r="M46"/>
  <c r="O46"/>
  <c r="Q46"/>
  <c r="S46"/>
  <c r="U46"/>
  <c r="W46"/>
  <c r="Y46"/>
  <c r="AA46"/>
  <c r="AC46"/>
  <c r="I47"/>
  <c r="K47"/>
  <c r="M47"/>
  <c r="O47"/>
  <c r="Q47"/>
  <c r="S47"/>
  <c r="U47"/>
  <c r="W47"/>
  <c r="Y47"/>
  <c r="AA47"/>
  <c r="AC47"/>
  <c r="AC48"/>
  <c r="G50"/>
  <c r="I50"/>
  <c r="K50"/>
  <c r="M50"/>
  <c r="O50"/>
  <c r="Q50"/>
  <c r="S50"/>
  <c r="U50"/>
  <c r="W50"/>
  <c r="Y50"/>
  <c r="AA50"/>
  <c r="AC50"/>
  <c r="G51"/>
  <c r="I51"/>
  <c r="K51"/>
  <c r="M51"/>
  <c r="O51"/>
  <c r="Q51"/>
  <c r="S51"/>
  <c r="U51"/>
  <c r="W51"/>
  <c r="Y51"/>
  <c r="AA51"/>
  <c r="AC51"/>
  <c r="I52"/>
  <c r="K52"/>
  <c r="M52"/>
  <c r="O52"/>
  <c r="Q52"/>
  <c r="S52"/>
  <c r="U52"/>
  <c r="W52"/>
  <c r="Y52"/>
  <c r="AA52"/>
  <c r="AC52"/>
  <c r="AC53"/>
  <c r="G55"/>
  <c r="I55"/>
  <c r="K55"/>
  <c r="M55"/>
  <c r="O55"/>
  <c r="Q55"/>
  <c r="S55"/>
  <c r="U55"/>
  <c r="W55"/>
  <c r="Y55"/>
  <c r="AA55"/>
  <c r="AC55"/>
  <c r="G56"/>
  <c r="I56"/>
  <c r="K56"/>
  <c r="M56"/>
  <c r="O56"/>
  <c r="Q56"/>
  <c r="S56"/>
  <c r="U56"/>
  <c r="W56"/>
  <c r="Y56"/>
  <c r="AA56"/>
  <c r="AC56"/>
  <c r="G57"/>
  <c r="I57"/>
  <c r="K57"/>
  <c r="M57"/>
  <c r="O57"/>
  <c r="Q57"/>
  <c r="S57"/>
  <c r="U57"/>
  <c r="W57"/>
  <c r="Y57"/>
  <c r="AA57"/>
  <c r="AC57"/>
  <c r="AC58"/>
  <c r="AC60"/>
  <c r="AC62"/>
  <c r="AC68"/>
  <c r="G70"/>
  <c r="I70"/>
  <c r="K70"/>
  <c r="M70"/>
  <c r="O70"/>
  <c r="Q70"/>
  <c r="S70"/>
  <c r="U70"/>
  <c r="W70"/>
  <c r="Y70"/>
  <c r="AA70"/>
  <c r="AC70"/>
  <c r="AC74"/>
  <c r="E39"/>
  <c r="E48"/>
  <c r="E53"/>
  <c r="E58"/>
  <c r="E60"/>
  <c r="E62"/>
  <c r="G39"/>
  <c r="G41"/>
  <c r="G48"/>
  <c r="G53"/>
  <c r="G58"/>
  <c r="G60"/>
  <c r="G62"/>
  <c r="G68"/>
  <c r="G74"/>
  <c r="G76"/>
  <c r="I39"/>
  <c r="I41"/>
  <c r="I48"/>
  <c r="I53"/>
  <c r="I58"/>
  <c r="I60"/>
  <c r="I62"/>
  <c r="I68"/>
  <c r="I74"/>
  <c r="I76"/>
  <c r="K39"/>
  <c r="K41"/>
  <c r="K58"/>
  <c r="K53"/>
  <c r="K48"/>
  <c r="K60"/>
  <c r="K62"/>
  <c r="K68"/>
  <c r="K74"/>
  <c r="K76"/>
  <c r="M39"/>
  <c r="M41"/>
  <c r="M48"/>
  <c r="M53"/>
  <c r="M58"/>
  <c r="M60"/>
  <c r="M62"/>
  <c r="M68"/>
  <c r="M74"/>
  <c r="M76"/>
  <c r="O39"/>
  <c r="O41"/>
  <c r="O48"/>
  <c r="O53"/>
  <c r="O58"/>
  <c r="O60"/>
  <c r="O62"/>
  <c r="O68"/>
  <c r="O74"/>
  <c r="O76"/>
  <c r="Q39"/>
  <c r="Q41"/>
  <c r="Q48"/>
  <c r="Q53"/>
  <c r="Q58"/>
  <c r="Q60"/>
  <c r="Q62"/>
  <c r="Q68"/>
  <c r="Q74"/>
  <c r="Q76"/>
  <c r="S39"/>
  <c r="S41"/>
  <c r="S48"/>
  <c r="S53"/>
  <c r="S58"/>
  <c r="S60"/>
  <c r="S62"/>
  <c r="S68"/>
  <c r="S74"/>
  <c r="S76"/>
  <c r="U39"/>
  <c r="U41"/>
  <c r="U48"/>
  <c r="U53"/>
  <c r="U58"/>
  <c r="U60"/>
  <c r="U62"/>
  <c r="U68"/>
  <c r="U74"/>
  <c r="U76"/>
  <c r="W39"/>
  <c r="W41"/>
  <c r="W48"/>
  <c r="W53"/>
  <c r="W58"/>
  <c r="W60"/>
  <c r="W62"/>
  <c r="W68"/>
  <c r="W74"/>
  <c r="W76"/>
  <c r="Y39"/>
  <c r="Y41"/>
  <c r="Y48"/>
  <c r="Y53"/>
  <c r="Y58"/>
  <c r="Y60"/>
  <c r="Y62"/>
  <c r="Y68"/>
  <c r="Y74"/>
  <c r="Y76"/>
  <c r="AA39"/>
  <c r="AA41"/>
  <c r="AA48"/>
  <c r="AA53"/>
  <c r="AA58"/>
  <c r="AA60"/>
  <c r="AA62"/>
  <c r="AA68"/>
  <c r="AA74"/>
  <c r="AA76"/>
  <c r="AC76"/>
  <c r="AC78"/>
  <c r="AD78"/>
  <c r="AD62"/>
  <c r="AD60"/>
  <c r="AD58"/>
  <c r="AD53"/>
  <c r="AD48"/>
  <c r="AD41"/>
  <c r="AD39"/>
  <c r="AD35"/>
  <c r="AD36"/>
  <c r="AD37"/>
  <c r="AD34"/>
  <c r="E8"/>
  <c r="G8"/>
  <c r="I8"/>
  <c r="K8"/>
  <c r="M8"/>
  <c r="O8"/>
  <c r="Q8"/>
  <c r="S8"/>
  <c r="U8"/>
  <c r="W8"/>
  <c r="Y8"/>
  <c r="AA8"/>
  <c r="AC8"/>
  <c r="AA78"/>
  <c r="AB78"/>
  <c r="AB62"/>
  <c r="AB60"/>
  <c r="AB58"/>
  <c r="AB53"/>
  <c r="AB48"/>
  <c r="AB41"/>
  <c r="AB39"/>
  <c r="Y78"/>
  <c r="Z78"/>
  <c r="Z62"/>
  <c r="Z60"/>
  <c r="Z58"/>
  <c r="Z53"/>
  <c r="Z48"/>
  <c r="Z41"/>
  <c r="Z39"/>
  <c r="W78"/>
  <c r="X78"/>
  <c r="X62"/>
  <c r="X60"/>
  <c r="X58"/>
  <c r="X53"/>
  <c r="X48"/>
  <c r="X41"/>
  <c r="X39"/>
  <c r="V41"/>
  <c r="U78"/>
  <c r="V78"/>
  <c r="V62"/>
  <c r="V60"/>
  <c r="V58"/>
  <c r="V53"/>
  <c r="V48"/>
  <c r="V39"/>
  <c r="T41"/>
  <c r="S78"/>
  <c r="T78"/>
  <c r="T62"/>
  <c r="T60"/>
  <c r="T58"/>
  <c r="T53"/>
  <c r="T48"/>
  <c r="T39"/>
  <c r="Q78"/>
  <c r="R78"/>
  <c r="R62"/>
  <c r="R60"/>
  <c r="R58"/>
  <c r="R53"/>
  <c r="R48"/>
  <c r="R41"/>
  <c r="R39"/>
  <c r="L62"/>
  <c r="N62"/>
  <c r="P62"/>
  <c r="P39"/>
  <c r="O78"/>
  <c r="P78"/>
  <c r="P60"/>
  <c r="P58"/>
  <c r="P53"/>
  <c r="P48"/>
  <c r="P41"/>
  <c r="M78"/>
  <c r="N78"/>
  <c r="H60"/>
  <c r="J60"/>
  <c r="L60"/>
  <c r="H58"/>
  <c r="N60"/>
  <c r="N58"/>
  <c r="N53"/>
  <c r="N48"/>
  <c r="N41"/>
  <c r="N39"/>
  <c r="K78"/>
  <c r="L78"/>
  <c r="L58"/>
  <c r="L53"/>
  <c r="L48"/>
  <c r="J48"/>
  <c r="H48"/>
  <c r="L39"/>
  <c r="I78"/>
  <c r="J78"/>
  <c r="J58"/>
  <c r="J53"/>
  <c r="J39"/>
  <c r="H39"/>
  <c r="G78"/>
  <c r="H78"/>
  <c r="H62"/>
  <c r="H53"/>
  <c r="F78"/>
  <c r="F68"/>
  <c r="F62"/>
  <c r="F60"/>
  <c r="F58"/>
  <c r="F53"/>
  <c r="F48"/>
  <c r="F39"/>
  <c r="F41"/>
  <c r="H41"/>
  <c r="L41"/>
  <c r="J41"/>
  <c r="J62"/>
</calcChain>
</file>

<file path=xl/comments1.xml><?xml version="1.0" encoding="utf-8"?>
<comments xmlns="http://schemas.openxmlformats.org/spreadsheetml/2006/main">
  <authors>
    <author>Consuunt</author>
  </authors>
  <commentList>
    <comment ref="H7" authorId="0">
      <text>
        <r>
          <rPr>
            <b/>
            <sz val="9"/>
            <color indexed="48"/>
            <rFont val="Arial"/>
          </rPr>
          <t>Consuunt</t>
        </r>
        <r>
          <rPr>
            <b/>
            <sz val="9"/>
            <color indexed="81"/>
            <rFont val="Arial"/>
            <family val="2"/>
          </rPr>
          <t>: Revenues' increase arelinked to this %, based on the previous month.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48"/>
            <rFont val="Arial"/>
          </rPr>
          <t>Consuunt</t>
        </r>
        <r>
          <rPr>
            <b/>
            <sz val="9"/>
            <color indexed="81"/>
            <rFont val="Arial"/>
            <family val="2"/>
          </rPr>
          <t xml:space="preserve">: </t>
        </r>
        <r>
          <rPr>
            <sz val="9"/>
            <color indexed="81"/>
            <rFont val="Arial"/>
            <family val="2"/>
          </rPr>
          <t xml:space="preserve">These costs depend directly on the Revenues. 
</t>
        </r>
        <r>
          <rPr>
            <b/>
            <sz val="9"/>
            <color indexed="10"/>
            <rFont val="Arial"/>
          </rPr>
          <t>The more Revenues, the more Variable Costs</t>
        </r>
        <r>
          <rPr>
            <sz val="9"/>
            <color indexed="81"/>
            <rFont val="Arial"/>
            <family val="2"/>
          </rPr>
          <t>.</t>
        </r>
      </text>
    </comment>
    <comment ref="H34" authorId="0">
      <text>
        <r>
          <rPr>
            <b/>
            <sz val="9"/>
            <color indexed="48"/>
            <rFont val="Arial"/>
          </rPr>
          <t>Consuunt: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b/>
            <sz val="9"/>
            <color indexed="10"/>
            <rFont val="Arial"/>
          </rPr>
          <t>Variable costs have been percentually fixed</t>
        </r>
        <r>
          <rPr>
            <sz val="9"/>
            <color indexed="81"/>
            <rFont val="Arial"/>
            <family val="2"/>
          </rPr>
          <t xml:space="preserve"> to estimate further costs, although they can change. If so, It would be just change the percentages here.</t>
        </r>
      </text>
    </comment>
    <comment ref="G48" authorId="0">
      <text>
        <r>
          <rPr>
            <b/>
            <sz val="9"/>
            <color indexed="48"/>
            <rFont val="Arial"/>
          </rPr>
          <t>Consuunt</t>
        </r>
        <r>
          <rPr>
            <b/>
            <sz val="9"/>
            <color indexed="81"/>
            <rFont val="Arial"/>
            <family val="2"/>
          </rPr>
          <t>: Fixed costs have been fixed in "absolute terms",</t>
        </r>
        <r>
          <rPr>
            <sz val="9"/>
            <color indexed="81"/>
            <rFont val="Arial"/>
            <family val="2"/>
          </rPr>
          <t xml:space="preserve"> although they could vary. If so, it would be just change the values here shown.
</t>
        </r>
      </text>
    </comment>
    <comment ref="AC86" authorId="0">
      <text>
        <r>
          <rPr>
            <b/>
            <i/>
            <sz val="9"/>
            <color indexed="48"/>
            <rFont val="Arial"/>
          </rPr>
          <t>Consuunt: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0"/>
            <color indexed="81"/>
            <rFont val="Arial"/>
          </rPr>
          <t>It is</t>
        </r>
        <r>
          <rPr>
            <b/>
            <sz val="10"/>
            <color indexed="81"/>
            <rFont val="Arial"/>
          </rPr>
          <t xml:space="preserve"> equal to</t>
        </r>
        <r>
          <rPr>
            <sz val="10"/>
            <color indexed="81"/>
            <rFont val="Arial"/>
          </rPr>
          <t xml:space="preserve"> </t>
        </r>
        <r>
          <rPr>
            <b/>
            <sz val="10"/>
            <color indexed="48"/>
            <rFont val="Arial"/>
          </rPr>
          <t>Final Working Capita</t>
        </r>
        <r>
          <rPr>
            <sz val="10"/>
            <color indexed="81"/>
            <rFont val="Arial"/>
          </rPr>
          <t xml:space="preserve">l - </t>
        </r>
        <r>
          <rPr>
            <b/>
            <sz val="10"/>
            <color indexed="48"/>
            <rFont val="Arial"/>
          </rPr>
          <t>Initial Working Capita</t>
        </r>
        <r>
          <rPr>
            <sz val="10"/>
            <color indexed="81"/>
            <rFont val="Arial"/>
          </rPr>
          <t xml:space="preserve">l = (65-25)-(30-20) = </t>
        </r>
        <r>
          <rPr>
            <b/>
            <sz val="10"/>
            <color indexed="81"/>
            <rFont val="Arial"/>
          </rPr>
          <t>30.</t>
        </r>
      </text>
    </comment>
    <comment ref="C96" authorId="0">
      <text>
        <r>
          <rPr>
            <b/>
            <i/>
            <sz val="9"/>
            <color indexed="48"/>
            <rFont val="Arial"/>
          </rPr>
          <t>Consuunt: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10"/>
            <color indexed="81"/>
            <rFont val="Arial"/>
          </rPr>
          <t xml:space="preserve">We have </t>
        </r>
        <r>
          <rPr>
            <b/>
            <sz val="10"/>
            <color indexed="10"/>
            <rFont val="Arial"/>
            <family val="2"/>
          </rPr>
          <t>added</t>
        </r>
        <r>
          <rPr>
            <sz val="10"/>
            <color indexed="81"/>
            <rFont val="Arial"/>
          </rPr>
          <t xml:space="preserve"> some </t>
        </r>
        <r>
          <rPr>
            <b/>
            <u/>
            <sz val="10"/>
            <color indexed="81"/>
            <rFont val="Arial"/>
          </rPr>
          <t>Dividend Payment</t>
        </r>
        <r>
          <rPr>
            <sz val="10"/>
            <color indexed="81"/>
            <rFont val="Arial"/>
          </rPr>
          <t xml:space="preserve"> at the end of the year, </t>
        </r>
        <r>
          <rPr>
            <b/>
            <u/>
            <sz val="10"/>
            <color indexed="81"/>
            <rFont val="Arial"/>
          </rPr>
          <t>CAPEX</t>
        </r>
        <r>
          <rPr>
            <sz val="10"/>
            <color indexed="81"/>
            <rFont val="Arial"/>
          </rPr>
          <t xml:space="preserve"> on the 5th month and </t>
        </r>
        <r>
          <rPr>
            <b/>
            <u/>
            <sz val="10"/>
            <color indexed="81"/>
            <rFont val="Arial"/>
          </rPr>
          <t>Debt payment</t>
        </r>
        <r>
          <rPr>
            <sz val="10"/>
            <color indexed="81"/>
            <rFont val="Arial"/>
          </rPr>
          <t xml:space="preserve"> on the 8th month </t>
        </r>
        <r>
          <rPr>
            <b/>
            <sz val="10"/>
            <color indexed="10"/>
            <rFont val="Arial"/>
            <family val="2"/>
          </rPr>
          <t>as an example</t>
        </r>
        <r>
          <rPr>
            <sz val="10"/>
            <color indexed="81"/>
            <rFont val="Arial"/>
          </rPr>
          <t>.</t>
        </r>
      </text>
    </comment>
  </commentList>
</comments>
</file>

<file path=xl/sharedStrings.xml><?xml version="1.0" encoding="utf-8"?>
<sst xmlns="http://schemas.openxmlformats.org/spreadsheetml/2006/main" count="131" uniqueCount="84">
  <si>
    <t>Operating Assets</t>
    <phoneticPr fontId="17" type="noConversion"/>
  </si>
  <si>
    <t>Operating Liabilities</t>
    <phoneticPr fontId="17" type="noConversion"/>
  </si>
  <si>
    <t>CASH FLOW CALCULATION</t>
    <phoneticPr fontId="17" type="noConversion"/>
  </si>
  <si>
    <t>Free Operating Cash Flow:</t>
    <phoneticPr fontId="17" type="noConversion"/>
  </si>
  <si>
    <t>*Proposed as example</t>
    <phoneticPr fontId="17" type="noConversion"/>
  </si>
  <si>
    <t>+ Amortization:</t>
    <phoneticPr fontId="17" type="noConversion"/>
  </si>
  <si>
    <t>- CAPEX</t>
    <phoneticPr fontId="17" type="noConversion"/>
  </si>
  <si>
    <t>- Increases in Working Capital</t>
    <phoneticPr fontId="17" type="noConversion"/>
  </si>
  <si>
    <t>-  Debt payment:</t>
    <phoneticPr fontId="17" type="noConversion"/>
  </si>
  <si>
    <t>+ Financial Results* (1-T)</t>
    <phoneticPr fontId="17" type="noConversion"/>
  </si>
  <si>
    <t>- Dividends</t>
    <phoneticPr fontId="17" type="noConversion"/>
  </si>
  <si>
    <t>+ (1- T)* Financial Results</t>
    <phoneticPr fontId="17" type="noConversion"/>
  </si>
  <si>
    <t>Financial Results (total):</t>
    <phoneticPr fontId="17" type="noConversion"/>
  </si>
  <si>
    <t>NOPAT</t>
    <phoneticPr fontId="17" type="noConversion"/>
  </si>
  <si>
    <t>Operating Cash Flow</t>
    <phoneticPr fontId="17" type="noConversion"/>
  </si>
  <si>
    <t>Equity Cash Flow:</t>
    <phoneticPr fontId="17" type="noConversion"/>
  </si>
  <si>
    <t>Cash Variation</t>
    <phoneticPr fontId="17" type="noConversion"/>
  </si>
  <si>
    <t>Working Capital</t>
    <phoneticPr fontId="17" type="noConversion"/>
  </si>
  <si>
    <t>Total Real Estate Costs</t>
    <phoneticPr fontId="17" type="noConversion"/>
  </si>
  <si>
    <t>Internet connection.</t>
    <phoneticPr fontId="17" type="noConversion"/>
  </si>
  <si>
    <t>month</t>
    <phoneticPr fontId="17" type="noConversion"/>
  </si>
  <si>
    <t>reference</t>
    <phoneticPr fontId="17" type="noConversion"/>
  </si>
  <si>
    <t>Yearly</t>
    <phoneticPr fontId="17" type="noConversion"/>
  </si>
  <si>
    <t>accumulated</t>
    <phoneticPr fontId="17" type="noConversion"/>
  </si>
  <si>
    <t>TOTAL REVENUES</t>
    <phoneticPr fontId="17" type="noConversion"/>
  </si>
  <si>
    <t>Domain costs (...Hosting…)</t>
    <phoneticPr fontId="17" type="noConversion"/>
  </si>
  <si>
    <t>Interests, Taxes, Depreciation, Amortization</t>
    <phoneticPr fontId="17" type="noConversion"/>
  </si>
  <si>
    <r>
      <t xml:space="preserve">Earnings Before Interests and Taxes -  </t>
    </r>
    <r>
      <rPr>
        <b/>
        <sz val="10"/>
        <color indexed="9"/>
        <rFont val="Times New Roman"/>
      </rPr>
      <t>EBIT</t>
    </r>
    <phoneticPr fontId="17" type="noConversion"/>
  </si>
  <si>
    <t>Amortization</t>
    <phoneticPr fontId="17" type="noConversion"/>
  </si>
  <si>
    <t>Earnings before Taxes (EBT)</t>
    <phoneticPr fontId="17" type="noConversion"/>
  </si>
  <si>
    <t>Taxes</t>
    <phoneticPr fontId="17" type="noConversion"/>
  </si>
  <si>
    <t>Net Profits</t>
    <phoneticPr fontId="17" type="noConversion"/>
  </si>
  <si>
    <t>percent</t>
  </si>
  <si>
    <t>percent</t>
    <phoneticPr fontId="17" type="noConversion"/>
  </si>
  <si>
    <t>increase</t>
    <phoneticPr fontId="17" type="noConversion"/>
  </si>
  <si>
    <t>Revenue-based</t>
  </si>
  <si>
    <t>Revenue-based</t>
    <phoneticPr fontId="17" type="noConversion"/>
  </si>
  <si>
    <r>
      <t>MONTHLY</t>
    </r>
    <r>
      <rPr>
        <b/>
        <sz val="10"/>
        <color indexed="9"/>
        <rFont val="Arial"/>
        <family val="2"/>
      </rPr>
      <t xml:space="preserve"> REVENUES, MARGINS AND PROJECTIONS</t>
    </r>
    <phoneticPr fontId="17" type="noConversion"/>
  </si>
  <si>
    <t>Month 1</t>
    <phoneticPr fontId="17" type="noConversion"/>
  </si>
  <si>
    <t>Month 2</t>
    <phoneticPr fontId="17" type="noConversion"/>
  </si>
  <si>
    <t>Month 3</t>
    <phoneticPr fontId="17" type="noConversion"/>
  </si>
  <si>
    <t>Month 4</t>
    <phoneticPr fontId="17" type="noConversion"/>
  </si>
  <si>
    <t>Month 5</t>
    <phoneticPr fontId="17" type="noConversion"/>
  </si>
  <si>
    <t>Month 6</t>
    <phoneticPr fontId="17" type="noConversion"/>
  </si>
  <si>
    <t>Month 7</t>
    <phoneticPr fontId="17" type="noConversion"/>
  </si>
  <si>
    <t>Month 8</t>
    <phoneticPr fontId="17" type="noConversion"/>
  </si>
  <si>
    <t>Month 9</t>
    <phoneticPr fontId="17" type="noConversion"/>
  </si>
  <si>
    <t>Month 10</t>
    <phoneticPr fontId="17" type="noConversion"/>
  </si>
  <si>
    <t>Month 11</t>
    <phoneticPr fontId="17" type="noConversion"/>
  </si>
  <si>
    <t>Month 12</t>
    <phoneticPr fontId="17" type="noConversion"/>
  </si>
  <si>
    <t>Manager Fixed Salary 1</t>
    <phoneticPr fontId="17" type="noConversion"/>
  </si>
  <si>
    <t>Salesman Fixed Salary 2</t>
    <phoneticPr fontId="17" type="noConversion"/>
  </si>
  <si>
    <t>Total Fixed Salaries</t>
    <phoneticPr fontId="17" type="noConversion"/>
  </si>
  <si>
    <t>Energy Costs (fixed)</t>
    <phoneticPr fontId="17" type="noConversion"/>
  </si>
  <si>
    <t>Rental Costs</t>
    <phoneticPr fontId="17" type="noConversion"/>
  </si>
  <si>
    <t>Total internet fixed costs</t>
    <phoneticPr fontId="17" type="noConversion"/>
  </si>
  <si>
    <t>Fixed professional costs.</t>
    <phoneticPr fontId="17" type="noConversion"/>
  </si>
  <si>
    <t>Total Variable Costs</t>
    <phoneticPr fontId="17" type="noConversion"/>
  </si>
  <si>
    <t>Total Fixed Costs</t>
    <phoneticPr fontId="17" type="noConversion"/>
  </si>
  <si>
    <t>Variable Costs</t>
    <phoneticPr fontId="17" type="noConversion"/>
  </si>
  <si>
    <t>Fixed Costs</t>
    <phoneticPr fontId="17" type="noConversion"/>
  </si>
  <si>
    <t>Total Revenues</t>
    <phoneticPr fontId="17" type="noConversion"/>
  </si>
  <si>
    <t>Additional Real Estate Costs</t>
    <phoneticPr fontId="17" type="noConversion"/>
  </si>
  <si>
    <t>Additional of Fixed Salary</t>
    <phoneticPr fontId="17" type="noConversion"/>
  </si>
  <si>
    <t>Contribution Margin</t>
    <phoneticPr fontId="17" type="noConversion"/>
  </si>
  <si>
    <t>EBITDA</t>
    <phoneticPr fontId="17" type="noConversion"/>
  </si>
  <si>
    <t>Product</t>
    <phoneticPr fontId="17" type="noConversion"/>
  </si>
  <si>
    <t>Client 1</t>
    <phoneticPr fontId="17" type="noConversion"/>
  </si>
  <si>
    <t>Client 2</t>
    <phoneticPr fontId="17" type="noConversion"/>
  </si>
  <si>
    <t>Client 3</t>
    <phoneticPr fontId="17" type="noConversion"/>
  </si>
  <si>
    <t>Product 1</t>
    <phoneticPr fontId="17" type="noConversion"/>
  </si>
  <si>
    <t>Product 2</t>
    <phoneticPr fontId="17" type="noConversion"/>
  </si>
  <si>
    <t>Client 4</t>
    <phoneticPr fontId="17" type="noConversion"/>
  </si>
  <si>
    <t>Product 3</t>
    <phoneticPr fontId="17" type="noConversion"/>
  </si>
  <si>
    <t>Product 4</t>
    <phoneticPr fontId="17" type="noConversion"/>
  </si>
  <si>
    <t>Client 5</t>
    <phoneticPr fontId="17" type="noConversion"/>
  </si>
  <si>
    <t>Rest of Clients</t>
    <phoneticPr fontId="17" type="noConversion"/>
  </si>
  <si>
    <t>Estimated Mix</t>
    <phoneticPr fontId="17" type="noConversion"/>
  </si>
  <si>
    <t>Transportation Costs</t>
    <phoneticPr fontId="17" type="noConversion"/>
  </si>
  <si>
    <t>Commisions Costs</t>
    <phoneticPr fontId="17" type="noConversion"/>
  </si>
  <si>
    <t>Other variable costs</t>
    <phoneticPr fontId="17" type="noConversion"/>
  </si>
  <si>
    <t>Clients</t>
    <phoneticPr fontId="17" type="noConversion"/>
  </si>
  <si>
    <t>Raw materials</t>
    <phoneticPr fontId="17" type="noConversion"/>
  </si>
  <si>
    <t>*Revenues - Variable Costs</t>
    <phoneticPr fontId="17" type="noConversion"/>
  </si>
</sst>
</file>

<file path=xl/styles.xml><?xml version="1.0" encoding="utf-8"?>
<styleSheet xmlns="http://schemas.openxmlformats.org/spreadsheetml/2006/main">
  <numFmts count="4">
    <numFmt numFmtId="164" formatCode="&quot; &quot;#,##0&quot; &quot;;&quot; (&quot;#,##0&quot;)&quot;;&quot; -&quot;00&quot; &quot;;&quot; &quot;@&quot; &quot;"/>
    <numFmt numFmtId="165" formatCode="[$-C0A]General"/>
    <numFmt numFmtId="166" formatCode="&quot; &quot;#,##0.00&quot; &quot;[$€-C0A]&quot; &quot;;&quot;-&quot;#,##0.00&quot; &quot;[$€-C0A]&quot; &quot;;&quot; -&quot;00&quot; &quot;[$€-C0A]&quot; &quot;;&quot; &quot;@&quot; &quot;"/>
    <numFmt numFmtId="167" formatCode="&quot; &quot;#,##0.00&quot;   &quot;;&quot;-&quot;#,##0.00&quot;   &quot;;&quot; -&quot;00&quot;   &quot;;&quot; &quot;@&quot; &quot;"/>
  </numFmts>
  <fonts count="42">
    <font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Arial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2"/>
      <color indexed="8"/>
      <name val="Calibri1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0"/>
      <color indexed="8"/>
      <name val="Verdana"/>
    </font>
    <font>
      <sz val="10"/>
      <color indexed="8"/>
      <name val="Arial"/>
    </font>
    <font>
      <b/>
      <i/>
      <u/>
      <sz val="11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0"/>
      <color indexed="8"/>
      <name val="Arial"/>
      <family val="2"/>
    </font>
    <font>
      <sz val="8"/>
      <name val="Verdana"/>
    </font>
    <font>
      <i/>
      <sz val="10"/>
      <color indexed="62"/>
      <name val="Times New Roman"/>
    </font>
    <font>
      <b/>
      <sz val="10"/>
      <color indexed="8"/>
      <name val="Times New Roman"/>
    </font>
    <font>
      <b/>
      <sz val="10"/>
      <color indexed="9"/>
      <name val="Times New Roman"/>
    </font>
    <font>
      <sz val="10"/>
      <color indexed="9"/>
      <name val="Times New Roman"/>
      <family val="1"/>
    </font>
    <font>
      <sz val="9"/>
      <color indexed="81"/>
      <name val="Arial"/>
      <family val="2"/>
    </font>
    <font>
      <i/>
      <sz val="9"/>
      <color indexed="9"/>
      <name val="Arial"/>
    </font>
    <font>
      <i/>
      <sz val="9"/>
      <color indexed="12"/>
      <name val="Arial"/>
    </font>
    <font>
      <b/>
      <i/>
      <sz val="9"/>
      <color indexed="12"/>
      <name val="Arial"/>
    </font>
    <font>
      <b/>
      <i/>
      <sz val="9"/>
      <color indexed="16"/>
      <name val="Arial"/>
    </font>
    <font>
      <b/>
      <sz val="9"/>
      <color indexed="81"/>
      <name val="Arial"/>
      <family val="2"/>
    </font>
    <font>
      <b/>
      <sz val="9"/>
      <color indexed="48"/>
      <name val="Arial"/>
    </font>
    <font>
      <b/>
      <sz val="9"/>
      <color indexed="10"/>
      <name val="Arial"/>
    </font>
    <font>
      <sz val="10"/>
      <color indexed="8"/>
      <name val="Times New Roman"/>
    </font>
    <font>
      <i/>
      <sz val="10"/>
      <color indexed="8"/>
      <name val="Arial"/>
    </font>
    <font>
      <i/>
      <sz val="8"/>
      <color indexed="8"/>
      <name val="Arial"/>
    </font>
    <font>
      <i/>
      <sz val="10"/>
      <color indexed="55"/>
      <name val="Arial"/>
    </font>
    <font>
      <i/>
      <sz val="10"/>
      <color indexed="55"/>
      <name val="Times New Roman"/>
    </font>
    <font>
      <i/>
      <sz val="9"/>
      <color indexed="55"/>
      <name val="Arial"/>
    </font>
    <font>
      <b/>
      <sz val="10"/>
      <color indexed="48"/>
      <name val="Arial"/>
    </font>
    <font>
      <b/>
      <i/>
      <sz val="10"/>
      <color indexed="48"/>
      <name val="Arial"/>
    </font>
    <font>
      <b/>
      <i/>
      <sz val="9"/>
      <color indexed="48"/>
      <name val="Arial"/>
    </font>
    <font>
      <sz val="10"/>
      <color indexed="81"/>
      <name val="Arial"/>
    </font>
    <font>
      <b/>
      <sz val="10"/>
      <color indexed="81"/>
      <name val="Arial"/>
    </font>
    <font>
      <b/>
      <u/>
      <sz val="10"/>
      <color indexed="81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2"/>
        <bgColor indexed="43"/>
      </patternFill>
    </fill>
    <fill>
      <patternFill patternType="solid">
        <fgColor indexed="18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7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65" fontId="5" fillId="0" borderId="0" applyBorder="0" applyProtection="0"/>
    <xf numFmtId="0" fontId="6" fillId="0" borderId="0" applyNumberFormat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6" fontId="1" fillId="0" borderId="0" applyFont="0" applyFill="0" applyBorder="0" applyAlignment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</cellStyleXfs>
  <cellXfs count="218">
    <xf numFmtId="0" fontId="0" fillId="0" borderId="0" xfId="0"/>
    <xf numFmtId="0" fontId="9" fillId="0" borderId="0" xfId="14" applyFont="1" applyFill="1" applyAlignment="1"/>
    <xf numFmtId="164" fontId="14" fillId="2" borderId="4" xfId="16" applyNumberFormat="1" applyFont="1" applyFill="1" applyBorder="1" applyAlignment="1"/>
    <xf numFmtId="164" fontId="15" fillId="2" borderId="2" xfId="16" applyNumberFormat="1" applyFont="1" applyFill="1" applyBorder="1" applyAlignment="1"/>
    <xf numFmtId="164" fontId="15" fillId="2" borderId="4" xfId="16" applyNumberFormat="1" applyFont="1" applyFill="1" applyBorder="1" applyAlignment="1"/>
    <xf numFmtId="164" fontId="15" fillId="2" borderId="7" xfId="16" applyNumberFormat="1" applyFont="1" applyFill="1" applyBorder="1" applyAlignment="1"/>
    <xf numFmtId="164" fontId="15" fillId="2" borderId="5" xfId="16" applyNumberFormat="1" applyFont="1" applyFill="1" applyBorder="1" applyAlignment="1"/>
    <xf numFmtId="164" fontId="15" fillId="2" borderId="8" xfId="16" applyNumberFormat="1" applyFont="1" applyFill="1" applyBorder="1" applyAlignment="1"/>
    <xf numFmtId="164" fontId="15" fillId="2" borderId="9" xfId="16" applyNumberFormat="1" applyFont="1" applyFill="1" applyBorder="1" applyAlignment="1"/>
    <xf numFmtId="164" fontId="15" fillId="2" borderId="10" xfId="16" applyNumberFormat="1" applyFont="1" applyFill="1" applyBorder="1" applyAlignment="1"/>
    <xf numFmtId="0" fontId="9" fillId="2" borderId="0" xfId="14" applyFont="1" applyFill="1" applyBorder="1" applyAlignment="1"/>
    <xf numFmtId="164" fontId="14" fillId="3" borderId="12" xfId="16" applyNumberFormat="1" applyFont="1" applyFill="1" applyBorder="1" applyAlignment="1"/>
    <xf numFmtId="164" fontId="15" fillId="4" borderId="14" xfId="16" applyNumberFormat="1" applyFont="1" applyFill="1" applyBorder="1" applyAlignment="1"/>
    <xf numFmtId="164" fontId="15" fillId="4" borderId="13" xfId="16" applyNumberFormat="1" applyFont="1" applyFill="1" applyBorder="1" applyAlignment="1"/>
    <xf numFmtId="164" fontId="20" fillId="5" borderId="16" xfId="16" applyNumberFormat="1" applyFont="1" applyFill="1" applyBorder="1" applyAlignment="1"/>
    <xf numFmtId="164" fontId="20" fillId="5" borderId="0" xfId="16" applyNumberFormat="1" applyFont="1" applyFill="1" applyBorder="1" applyAlignment="1"/>
    <xf numFmtId="164" fontId="21" fillId="5" borderId="0" xfId="16" applyNumberFormat="1" applyFont="1" applyFill="1" applyBorder="1" applyAlignment="1"/>
    <xf numFmtId="164" fontId="15" fillId="4" borderId="16" xfId="16" applyNumberFormat="1" applyFont="1" applyFill="1" applyBorder="1" applyAlignment="1"/>
    <xf numFmtId="164" fontId="14" fillId="3" borderId="21" xfId="16" applyNumberFormat="1" applyFont="1" applyFill="1" applyBorder="1" applyAlignment="1"/>
    <xf numFmtId="164" fontId="15" fillId="3" borderId="15" xfId="16" applyNumberFormat="1" applyFont="1" applyFill="1" applyBorder="1" applyAlignment="1"/>
    <xf numFmtId="164" fontId="15" fillId="3" borderId="0" xfId="16" applyNumberFormat="1" applyFont="1" applyFill="1" applyBorder="1" applyAlignment="1"/>
    <xf numFmtId="164" fontId="15" fillId="3" borderId="22" xfId="16" applyNumberFormat="1" applyFont="1" applyFill="1" applyBorder="1" applyAlignment="1"/>
    <xf numFmtId="164" fontId="15" fillId="3" borderId="18" xfId="16" applyNumberFormat="1" applyFont="1" applyFill="1" applyBorder="1" applyAlignment="1"/>
    <xf numFmtId="164" fontId="14" fillId="3" borderId="15" xfId="16" applyNumberFormat="1" applyFont="1" applyFill="1" applyBorder="1" applyAlignment="1"/>
    <xf numFmtId="164" fontId="19" fillId="4" borderId="25" xfId="16" applyNumberFormat="1" applyFont="1" applyFill="1" applyBorder="1" applyAlignment="1"/>
    <xf numFmtId="164" fontId="15" fillId="3" borderId="23" xfId="16" applyNumberFormat="1" applyFont="1" applyFill="1" applyBorder="1" applyAlignment="1"/>
    <xf numFmtId="164" fontId="15" fillId="3" borderId="15" xfId="16" applyNumberFormat="1" applyFont="1" applyFill="1" applyBorder="1" applyAlignment="1">
      <alignment horizontal="left"/>
    </xf>
    <xf numFmtId="164" fontId="15" fillId="3" borderId="0" xfId="16" applyNumberFormat="1" applyFont="1" applyFill="1" applyBorder="1" applyAlignment="1">
      <alignment horizontal="left"/>
    </xf>
    <xf numFmtId="164" fontId="20" fillId="5" borderId="15" xfId="16" applyNumberFormat="1" applyFont="1" applyFill="1" applyBorder="1" applyAlignment="1"/>
    <xf numFmtId="164" fontId="18" fillId="3" borderId="15" xfId="16" applyNumberFormat="1" applyFont="1" applyFill="1" applyBorder="1" applyAlignment="1"/>
    <xf numFmtId="164" fontId="14" fillId="3" borderId="0" xfId="16" applyNumberFormat="1" applyFont="1" applyFill="1" applyBorder="1" applyAlignment="1"/>
    <xf numFmtId="164" fontId="19" fillId="4" borderId="24" xfId="16" applyNumberFormat="1" applyFont="1" applyFill="1" applyBorder="1" applyAlignment="1"/>
    <xf numFmtId="164" fontId="20" fillId="5" borderId="15" xfId="16" applyNumberFormat="1" applyFont="1" applyFill="1" applyBorder="1" applyAlignment="1">
      <alignment horizontal="left"/>
    </xf>
    <xf numFmtId="164" fontId="21" fillId="5" borderId="15" xfId="16" applyNumberFormat="1" applyFont="1" applyFill="1" applyBorder="1" applyAlignment="1"/>
    <xf numFmtId="164" fontId="21" fillId="5" borderId="0" xfId="16" applyNumberFormat="1" applyFont="1" applyFill="1" applyBorder="1" applyAlignment="1">
      <alignment horizontal="left"/>
    </xf>
    <xf numFmtId="10" fontId="23" fillId="5" borderId="0" xfId="14" applyNumberFormat="1" applyFont="1" applyFill="1" applyAlignment="1">
      <alignment horizontal="center"/>
    </xf>
    <xf numFmtId="10" fontId="24" fillId="2" borderId="7" xfId="14" applyNumberFormat="1" applyFont="1" applyFill="1" applyBorder="1" applyAlignment="1">
      <alignment horizontal="center"/>
    </xf>
    <xf numFmtId="10" fontId="24" fillId="2" borderId="6" xfId="14" applyNumberFormat="1" applyFont="1" applyFill="1" applyBorder="1" applyAlignment="1">
      <alignment horizontal="center"/>
    </xf>
    <xf numFmtId="10" fontId="24" fillId="2" borderId="3" xfId="14" applyNumberFormat="1" applyFont="1" applyFill="1" applyBorder="1" applyAlignment="1">
      <alignment horizontal="center"/>
    </xf>
    <xf numFmtId="10" fontId="24" fillId="2" borderId="1" xfId="14" applyNumberFormat="1" applyFont="1" applyFill="1" applyBorder="1" applyAlignment="1">
      <alignment horizontal="center"/>
    </xf>
    <xf numFmtId="10" fontId="24" fillId="2" borderId="0" xfId="14" applyNumberFormat="1" applyFont="1" applyFill="1" applyAlignment="1">
      <alignment horizontal="center"/>
    </xf>
    <xf numFmtId="10" fontId="25" fillId="2" borderId="0" xfId="14" applyNumberFormat="1" applyFont="1" applyFill="1" applyAlignment="1">
      <alignment horizontal="center"/>
    </xf>
    <xf numFmtId="10" fontId="24" fillId="4" borderId="13" xfId="14" applyNumberFormat="1" applyFont="1" applyFill="1" applyBorder="1" applyAlignment="1">
      <alignment horizontal="center"/>
    </xf>
    <xf numFmtId="10" fontId="25" fillId="5" borderId="0" xfId="14" applyNumberFormat="1" applyFont="1" applyFill="1" applyAlignment="1">
      <alignment horizontal="center"/>
    </xf>
    <xf numFmtId="10" fontId="24" fillId="2" borderId="0" xfId="14" applyNumberFormat="1" applyFont="1" applyFill="1" applyBorder="1" applyAlignment="1">
      <alignment horizontal="center"/>
    </xf>
    <xf numFmtId="10" fontId="24" fillId="2" borderId="11" xfId="14" applyNumberFormat="1" applyFont="1" applyFill="1" applyBorder="1" applyAlignment="1">
      <alignment horizontal="center"/>
    </xf>
    <xf numFmtId="0" fontId="12" fillId="0" borderId="0" xfId="14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11" fillId="0" borderId="0" xfId="14" applyFont="1" applyFill="1" applyBorder="1" applyAlignment="1">
      <alignment horizontal="left" vertical="center" wrapText="1"/>
    </xf>
    <xf numFmtId="164" fontId="15" fillId="4" borderId="46" xfId="0" applyNumberFormat="1" applyFont="1" applyFill="1" applyBorder="1"/>
    <xf numFmtId="10" fontId="23" fillId="5" borderId="38" xfId="0" applyNumberFormat="1" applyFont="1" applyFill="1" applyBorder="1" applyAlignment="1">
      <alignment horizontal="center"/>
    </xf>
    <xf numFmtId="10" fontId="24" fillId="4" borderId="51" xfId="0" applyNumberFormat="1" applyFont="1" applyFill="1" applyBorder="1" applyAlignment="1">
      <alignment horizontal="center"/>
    </xf>
    <xf numFmtId="10" fontId="25" fillId="5" borderId="38" xfId="0" applyNumberFormat="1" applyFont="1" applyFill="1" applyBorder="1" applyAlignment="1">
      <alignment horizontal="center"/>
    </xf>
    <xf numFmtId="10" fontId="23" fillId="5" borderId="33" xfId="0" applyNumberFormat="1" applyFont="1" applyFill="1" applyBorder="1" applyAlignment="1">
      <alignment horizontal="center"/>
    </xf>
    <xf numFmtId="164" fontId="15" fillId="4" borderId="45" xfId="0" applyNumberFormat="1" applyFont="1" applyFill="1" applyBorder="1"/>
    <xf numFmtId="164" fontId="20" fillId="5" borderId="37" xfId="0" applyNumberFormat="1" applyFont="1" applyFill="1" applyBorder="1"/>
    <xf numFmtId="164" fontId="15" fillId="4" borderId="50" xfId="0" applyNumberFormat="1" applyFont="1" applyFill="1" applyBorder="1"/>
    <xf numFmtId="164" fontId="20" fillId="5" borderId="52" xfId="0" applyNumberFormat="1" applyFont="1" applyFill="1" applyBorder="1"/>
    <xf numFmtId="164" fontId="15" fillId="10" borderId="43" xfId="16" applyNumberFormat="1" applyFont="1" applyFill="1" applyBorder="1" applyAlignment="1"/>
    <xf numFmtId="164" fontId="15" fillId="10" borderId="37" xfId="16" applyNumberFormat="1" applyFont="1" applyFill="1" applyBorder="1" applyAlignment="1"/>
    <xf numFmtId="164" fontId="15" fillId="10" borderId="47" xfId="16" applyNumberFormat="1" applyFont="1" applyFill="1" applyBorder="1" applyAlignment="1"/>
    <xf numFmtId="164" fontId="14" fillId="10" borderId="37" xfId="16" applyNumberFormat="1" applyFont="1" applyFill="1" applyBorder="1" applyAlignment="1"/>
    <xf numFmtId="164" fontId="15" fillId="10" borderId="49" xfId="16" applyNumberFormat="1" applyFont="1" applyFill="1" applyBorder="1" applyAlignment="1"/>
    <xf numFmtId="164" fontId="15" fillId="6" borderId="37" xfId="0" applyNumberFormat="1" applyFont="1" applyFill="1" applyBorder="1"/>
    <xf numFmtId="10" fontId="24" fillId="6" borderId="38" xfId="0" applyNumberFormat="1" applyFont="1" applyFill="1" applyBorder="1" applyAlignment="1">
      <alignment horizontal="center"/>
    </xf>
    <xf numFmtId="164" fontId="15" fillId="6" borderId="43" xfId="16" applyNumberFormat="1" applyFont="1" applyFill="1" applyBorder="1" applyAlignment="1"/>
    <xf numFmtId="10" fontId="24" fillId="6" borderId="44" xfId="0" applyNumberFormat="1" applyFont="1" applyFill="1" applyBorder="1" applyAlignment="1">
      <alignment horizontal="center"/>
    </xf>
    <xf numFmtId="164" fontId="15" fillId="6" borderId="37" xfId="16" applyNumberFormat="1" applyFont="1" applyFill="1" applyBorder="1" applyAlignment="1"/>
    <xf numFmtId="164" fontId="15" fillId="6" borderId="47" xfId="16" applyNumberFormat="1" applyFont="1" applyFill="1" applyBorder="1" applyAlignment="1"/>
    <xf numFmtId="10" fontId="24" fillId="6" borderId="48" xfId="0" applyNumberFormat="1" applyFont="1" applyFill="1" applyBorder="1" applyAlignment="1">
      <alignment horizontal="center"/>
    </xf>
    <xf numFmtId="164" fontId="15" fillId="6" borderId="49" xfId="16" applyNumberFormat="1" applyFont="1" applyFill="1" applyBorder="1" applyAlignment="1"/>
    <xf numFmtId="10" fontId="25" fillId="6" borderId="38" xfId="0" applyNumberFormat="1" applyFont="1" applyFill="1" applyBorder="1" applyAlignment="1">
      <alignment horizontal="center"/>
    </xf>
    <xf numFmtId="164" fontId="14" fillId="6" borderId="37" xfId="0" applyNumberFormat="1" applyFont="1" applyFill="1" applyBorder="1"/>
    <xf numFmtId="164" fontId="20" fillId="5" borderId="20" xfId="16" applyNumberFormat="1" applyFont="1" applyFill="1" applyBorder="1" applyAlignment="1"/>
    <xf numFmtId="164" fontId="21" fillId="5" borderId="26" xfId="16" applyNumberFormat="1" applyFont="1" applyFill="1" applyBorder="1" applyAlignment="1"/>
    <xf numFmtId="164" fontId="20" fillId="5" borderId="35" xfId="16" applyNumberFormat="1" applyFont="1" applyFill="1" applyBorder="1" applyAlignment="1"/>
    <xf numFmtId="10" fontId="23" fillId="5" borderId="26" xfId="14" applyNumberFormat="1" applyFont="1" applyFill="1" applyBorder="1" applyAlignment="1">
      <alignment horizontal="center"/>
    </xf>
    <xf numFmtId="164" fontId="20" fillId="5" borderId="34" xfId="16" applyNumberFormat="1" applyFont="1" applyFill="1" applyBorder="1" applyAlignment="1"/>
    <xf numFmtId="10" fontId="23" fillId="5" borderId="11" xfId="14" applyNumberFormat="1" applyFont="1" applyFill="1" applyBorder="1" applyAlignment="1">
      <alignment horizontal="center"/>
    </xf>
    <xf numFmtId="164" fontId="20" fillId="5" borderId="41" xfId="0" applyNumberFormat="1" applyFont="1" applyFill="1" applyBorder="1"/>
    <xf numFmtId="10" fontId="23" fillId="5" borderId="42" xfId="0" applyNumberFormat="1" applyFont="1" applyFill="1" applyBorder="1" applyAlignment="1">
      <alignment horizontal="center"/>
    </xf>
    <xf numFmtId="0" fontId="16" fillId="4" borderId="16" xfId="14" applyFont="1" applyFill="1" applyBorder="1" applyAlignment="1">
      <alignment horizontal="right"/>
    </xf>
    <xf numFmtId="10" fontId="25" fillId="4" borderId="0" xfId="14" applyNumberFormat="1" applyFont="1" applyFill="1" applyBorder="1" applyAlignment="1">
      <alignment horizontal="center"/>
    </xf>
    <xf numFmtId="0" fontId="16" fillId="4" borderId="15" xfId="14" applyFont="1" applyFill="1" applyBorder="1" applyAlignment="1">
      <alignment horizontal="right"/>
    </xf>
    <xf numFmtId="0" fontId="16" fillId="4" borderId="37" xfId="0" applyFont="1" applyFill="1" applyBorder="1" applyAlignment="1">
      <alignment horizontal="center"/>
    </xf>
    <xf numFmtId="10" fontId="25" fillId="4" borderId="38" xfId="0" applyNumberFormat="1" applyFont="1" applyFill="1" applyBorder="1" applyAlignment="1">
      <alignment horizontal="center"/>
    </xf>
    <xf numFmtId="10" fontId="24" fillId="4" borderId="0" xfId="14" applyNumberFormat="1" applyFont="1" applyFill="1" applyBorder="1" applyAlignment="1">
      <alignment horizontal="center"/>
    </xf>
    <xf numFmtId="164" fontId="15" fillId="4" borderId="30" xfId="16" applyNumberFormat="1" applyFont="1" applyFill="1" applyBorder="1" applyAlignment="1"/>
    <xf numFmtId="10" fontId="24" fillId="4" borderId="31" xfId="14" applyNumberFormat="1" applyFont="1" applyFill="1" applyBorder="1" applyAlignment="1">
      <alignment horizontal="center"/>
    </xf>
    <xf numFmtId="164" fontId="15" fillId="4" borderId="32" xfId="16" applyNumberFormat="1" applyFont="1" applyFill="1" applyBorder="1" applyAlignment="1"/>
    <xf numFmtId="10" fontId="24" fillId="4" borderId="40" xfId="14" applyNumberFormat="1" applyFont="1" applyFill="1" applyBorder="1" applyAlignment="1">
      <alignment horizontal="center"/>
    </xf>
    <xf numFmtId="164" fontId="14" fillId="4" borderId="37" xfId="0" applyNumberFormat="1" applyFont="1" applyFill="1" applyBorder="1" applyAlignment="1">
      <alignment horizontal="center"/>
    </xf>
    <xf numFmtId="10" fontId="24" fillId="4" borderId="38" xfId="0" applyNumberFormat="1" applyFont="1" applyFill="1" applyBorder="1" applyAlignment="1">
      <alignment horizontal="center"/>
    </xf>
    <xf numFmtId="0" fontId="9" fillId="9" borderId="0" xfId="14" applyFont="1" applyFill="1" applyAlignment="1"/>
    <xf numFmtId="164" fontId="15" fillId="3" borderId="28" xfId="16" applyNumberFormat="1" applyFont="1" applyFill="1" applyBorder="1" applyAlignment="1"/>
    <xf numFmtId="0" fontId="16" fillId="4" borderId="39" xfId="14" applyFont="1" applyFill="1" applyBorder="1" applyAlignment="1">
      <alignment horizontal="right"/>
    </xf>
    <xf numFmtId="164" fontId="15" fillId="4" borderId="37" xfId="16" applyNumberFormat="1" applyFont="1" applyFill="1" applyBorder="1" applyAlignment="1"/>
    <xf numFmtId="164" fontId="20" fillId="5" borderId="41" xfId="16" applyNumberFormat="1" applyFont="1" applyFill="1" applyBorder="1" applyAlignment="1"/>
    <xf numFmtId="164" fontId="15" fillId="4" borderId="45" xfId="16" applyNumberFormat="1" applyFont="1" applyFill="1" applyBorder="1" applyAlignment="1"/>
    <xf numFmtId="164" fontId="20" fillId="5" borderId="37" xfId="16" applyNumberFormat="1" applyFont="1" applyFill="1" applyBorder="1" applyAlignment="1"/>
    <xf numFmtId="164" fontId="15" fillId="4" borderId="50" xfId="16" applyNumberFormat="1" applyFont="1" applyFill="1" applyBorder="1" applyAlignment="1"/>
    <xf numFmtId="164" fontId="15" fillId="3" borderId="53" xfId="16" applyNumberFormat="1" applyFont="1" applyFill="1" applyBorder="1" applyAlignment="1"/>
    <xf numFmtId="164" fontId="15" fillId="3" borderId="54" xfId="16" applyNumberFormat="1" applyFont="1" applyFill="1" applyBorder="1" applyAlignment="1"/>
    <xf numFmtId="10" fontId="24" fillId="3" borderId="56" xfId="14" applyNumberFormat="1" applyFont="1" applyFill="1" applyBorder="1" applyAlignment="1">
      <alignment horizontal="center"/>
    </xf>
    <xf numFmtId="164" fontId="15" fillId="3" borderId="57" xfId="16" applyNumberFormat="1" applyFont="1" applyFill="1" applyBorder="1" applyAlignment="1"/>
    <xf numFmtId="10" fontId="24" fillId="3" borderId="54" xfId="14" applyNumberFormat="1" applyFont="1" applyFill="1" applyBorder="1" applyAlignment="1">
      <alignment horizontal="center"/>
    </xf>
    <xf numFmtId="164" fontId="15" fillId="6" borderId="55" xfId="16" applyNumberFormat="1" applyFont="1" applyFill="1" applyBorder="1" applyAlignment="1"/>
    <xf numFmtId="10" fontId="24" fillId="6" borderId="58" xfId="0" applyNumberFormat="1" applyFont="1" applyFill="1" applyBorder="1" applyAlignment="1">
      <alignment horizontal="center"/>
    </xf>
    <xf numFmtId="164" fontId="15" fillId="3" borderId="59" xfId="16" applyNumberFormat="1" applyFont="1" applyFill="1" applyBorder="1" applyAlignment="1"/>
    <xf numFmtId="164" fontId="15" fillId="3" borderId="60" xfId="16" applyNumberFormat="1" applyFont="1" applyFill="1" applyBorder="1" applyAlignment="1"/>
    <xf numFmtId="10" fontId="24" fillId="3" borderId="62" xfId="14" applyNumberFormat="1" applyFont="1" applyFill="1" applyBorder="1" applyAlignment="1">
      <alignment horizontal="center"/>
    </xf>
    <xf numFmtId="164" fontId="15" fillId="3" borderId="63" xfId="16" applyNumberFormat="1" applyFont="1" applyFill="1" applyBorder="1" applyAlignment="1"/>
    <xf numFmtId="10" fontId="24" fillId="3" borderId="60" xfId="14" applyNumberFormat="1" applyFont="1" applyFill="1" applyBorder="1" applyAlignment="1">
      <alignment horizontal="center"/>
    </xf>
    <xf numFmtId="164" fontId="15" fillId="6" borderId="61" xfId="16" applyNumberFormat="1" applyFont="1" applyFill="1" applyBorder="1" applyAlignment="1"/>
    <xf numFmtId="10" fontId="24" fillId="6" borderId="64" xfId="0" applyNumberFormat="1" applyFont="1" applyFill="1" applyBorder="1" applyAlignment="1">
      <alignment horizontal="center"/>
    </xf>
    <xf numFmtId="164" fontId="14" fillId="3" borderId="53" xfId="16" applyNumberFormat="1" applyFont="1" applyFill="1" applyBorder="1" applyAlignment="1"/>
    <xf numFmtId="164" fontId="14" fillId="3" borderId="57" xfId="16" applyNumberFormat="1" applyFont="1" applyFill="1" applyBorder="1" applyAlignment="1"/>
    <xf numFmtId="164" fontId="14" fillId="6" borderId="55" xfId="16" applyNumberFormat="1" applyFont="1" applyFill="1" applyBorder="1" applyAlignment="1"/>
    <xf numFmtId="10" fontId="25" fillId="3" borderId="65" xfId="14" applyNumberFormat="1" applyFont="1" applyFill="1" applyBorder="1" applyAlignment="1">
      <alignment horizontal="center"/>
    </xf>
    <xf numFmtId="10" fontId="25" fillId="6" borderId="66" xfId="0" applyNumberFormat="1" applyFont="1" applyFill="1" applyBorder="1" applyAlignment="1">
      <alignment horizontal="center"/>
    </xf>
    <xf numFmtId="164" fontId="15" fillId="3" borderId="59" xfId="16" applyNumberFormat="1" applyFont="1" applyFill="1" applyBorder="1" applyAlignment="1">
      <alignment horizontal="left"/>
    </xf>
    <xf numFmtId="164" fontId="15" fillId="3" borderId="60" xfId="16" applyNumberFormat="1" applyFont="1" applyFill="1" applyBorder="1" applyAlignment="1">
      <alignment horizontal="left"/>
    </xf>
    <xf numFmtId="164" fontId="14" fillId="3" borderId="59" xfId="16" applyNumberFormat="1" applyFont="1" applyFill="1" applyBorder="1" applyAlignment="1"/>
    <xf numFmtId="164" fontId="14" fillId="3" borderId="60" xfId="16" applyNumberFormat="1" applyFont="1" applyFill="1" applyBorder="1" applyAlignment="1"/>
    <xf numFmtId="164" fontId="14" fillId="3" borderId="63" xfId="16" applyNumberFormat="1" applyFont="1" applyFill="1" applyBorder="1" applyAlignment="1"/>
    <xf numFmtId="164" fontId="15" fillId="3" borderId="53" xfId="16" applyNumberFormat="1" applyFont="1" applyFill="1" applyBorder="1" applyAlignment="1">
      <alignment horizontal="left"/>
    </xf>
    <xf numFmtId="164" fontId="15" fillId="3" borderId="54" xfId="16" applyNumberFormat="1" applyFont="1" applyFill="1" applyBorder="1" applyAlignment="1">
      <alignment horizontal="left"/>
    </xf>
    <xf numFmtId="10" fontId="25" fillId="3" borderId="54" xfId="14" applyNumberFormat="1" applyFont="1" applyFill="1" applyBorder="1" applyAlignment="1">
      <alignment horizontal="center"/>
    </xf>
    <xf numFmtId="10" fontId="25" fillId="6" borderId="58" xfId="0" applyNumberFormat="1" applyFont="1" applyFill="1" applyBorder="1" applyAlignment="1">
      <alignment horizontal="center"/>
    </xf>
    <xf numFmtId="10" fontId="25" fillId="3" borderId="60" xfId="14" applyNumberFormat="1" applyFont="1" applyFill="1" applyBorder="1" applyAlignment="1">
      <alignment horizontal="center"/>
    </xf>
    <xf numFmtId="10" fontId="25" fillId="6" borderId="64" xfId="0" applyNumberFormat="1" applyFont="1" applyFill="1" applyBorder="1" applyAlignment="1">
      <alignment horizontal="center"/>
    </xf>
    <xf numFmtId="164" fontId="14" fillId="3" borderId="59" xfId="16" applyNumberFormat="1" applyFont="1" applyFill="1" applyBorder="1" applyAlignment="1">
      <alignment horizontal="left"/>
    </xf>
    <xf numFmtId="0" fontId="9" fillId="3" borderId="54" xfId="14" applyFont="1" applyFill="1" applyBorder="1" applyAlignment="1"/>
    <xf numFmtId="0" fontId="9" fillId="3" borderId="60" xfId="14" applyFont="1" applyFill="1" applyBorder="1" applyAlignment="1"/>
    <xf numFmtId="164" fontId="14" fillId="3" borderId="53" xfId="16" applyNumberFormat="1" applyFont="1" applyFill="1" applyBorder="1" applyAlignment="1">
      <alignment horizontal="left"/>
    </xf>
    <xf numFmtId="10" fontId="18" fillId="3" borderId="54" xfId="16" applyNumberFormat="1" applyFont="1" applyFill="1" applyBorder="1" applyAlignment="1">
      <alignment horizontal="center"/>
    </xf>
    <xf numFmtId="10" fontId="24" fillId="10" borderId="36" xfId="14" applyNumberFormat="1" applyFont="1" applyFill="1" applyBorder="1" applyAlignment="1">
      <alignment horizontal="center"/>
    </xf>
    <xf numFmtId="10" fontId="24" fillId="10" borderId="17" xfId="14" applyNumberFormat="1" applyFont="1" applyFill="1" applyBorder="1" applyAlignment="1">
      <alignment horizontal="center"/>
    </xf>
    <xf numFmtId="10" fontId="24" fillId="10" borderId="67" xfId="14" applyNumberFormat="1" applyFont="1" applyFill="1" applyBorder="1" applyAlignment="1">
      <alignment horizontal="center"/>
    </xf>
    <xf numFmtId="164" fontId="15" fillId="10" borderId="55" xfId="16" applyNumberFormat="1" applyFont="1" applyFill="1" applyBorder="1" applyAlignment="1"/>
    <xf numFmtId="10" fontId="24" fillId="10" borderId="56" xfId="14" applyNumberFormat="1" applyFont="1" applyFill="1" applyBorder="1" applyAlignment="1">
      <alignment horizontal="center"/>
    </xf>
    <xf numFmtId="164" fontId="15" fillId="10" borderId="61" xfId="16" applyNumberFormat="1" applyFont="1" applyFill="1" applyBorder="1" applyAlignment="1"/>
    <xf numFmtId="10" fontId="24" fillId="10" borderId="62" xfId="14" applyNumberFormat="1" applyFont="1" applyFill="1" applyBorder="1" applyAlignment="1">
      <alignment horizontal="center"/>
    </xf>
    <xf numFmtId="10" fontId="24" fillId="10" borderId="19" xfId="14" applyNumberFormat="1" applyFont="1" applyFill="1" applyBorder="1" applyAlignment="1">
      <alignment horizontal="center"/>
    </xf>
    <xf numFmtId="10" fontId="24" fillId="10" borderId="0" xfId="14" applyNumberFormat="1" applyFont="1" applyFill="1" applyAlignment="1">
      <alignment horizontal="center"/>
    </xf>
    <xf numFmtId="164" fontId="14" fillId="10" borderId="55" xfId="16" applyNumberFormat="1" applyFont="1" applyFill="1" applyBorder="1" applyAlignment="1"/>
    <xf numFmtId="10" fontId="24" fillId="10" borderId="54" xfId="14" applyNumberFormat="1" applyFont="1" applyFill="1" applyBorder="1" applyAlignment="1">
      <alignment horizontal="center"/>
    </xf>
    <xf numFmtId="10" fontId="25" fillId="10" borderId="65" xfId="14" applyNumberFormat="1" applyFont="1" applyFill="1" applyBorder="1" applyAlignment="1">
      <alignment horizontal="center"/>
    </xf>
    <xf numFmtId="10" fontId="25" fillId="10" borderId="0" xfId="14" applyNumberFormat="1" applyFont="1" applyFill="1" applyAlignment="1">
      <alignment horizontal="center"/>
    </xf>
    <xf numFmtId="10" fontId="24" fillId="10" borderId="60" xfId="14" applyNumberFormat="1" applyFont="1" applyFill="1" applyBorder="1" applyAlignment="1">
      <alignment horizontal="center"/>
    </xf>
    <xf numFmtId="164" fontId="14" fillId="10" borderId="61" xfId="16" applyNumberFormat="1" applyFont="1" applyFill="1" applyBorder="1" applyAlignment="1"/>
    <xf numFmtId="10" fontId="25" fillId="10" borderId="54" xfId="14" applyNumberFormat="1" applyFont="1" applyFill="1" applyBorder="1" applyAlignment="1">
      <alignment horizontal="center"/>
    </xf>
    <xf numFmtId="10" fontId="25" fillId="10" borderId="60" xfId="14" applyNumberFormat="1" applyFont="1" applyFill="1" applyBorder="1" applyAlignment="1">
      <alignment horizontal="center"/>
    </xf>
    <xf numFmtId="164" fontId="14" fillId="6" borderId="61" xfId="16" applyNumberFormat="1" applyFont="1" applyFill="1" applyBorder="1" applyAlignment="1"/>
    <xf numFmtId="10" fontId="26" fillId="4" borderId="0" xfId="14" applyNumberFormat="1" applyFont="1" applyFill="1" applyBorder="1" applyAlignment="1">
      <alignment horizontal="center"/>
    </xf>
    <xf numFmtId="0" fontId="11" fillId="7" borderId="27" xfId="14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28" xfId="0" applyFill="1" applyBorder="1" applyAlignment="1"/>
    <xf numFmtId="0" fontId="0" fillId="8" borderId="29" xfId="0" applyFill="1" applyBorder="1" applyAlignment="1"/>
    <xf numFmtId="0" fontId="0" fillId="8" borderId="30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8" borderId="40" xfId="0" applyFill="1" applyBorder="1" applyAlignment="1"/>
    <xf numFmtId="0" fontId="0" fillId="8" borderId="33" xfId="0" applyFill="1" applyBorder="1" applyAlignment="1"/>
    <xf numFmtId="0" fontId="30" fillId="0" borderId="0" xfId="14" applyFont="1" applyFill="1" applyAlignment="1"/>
    <xf numFmtId="164" fontId="20" fillId="5" borderId="0" xfId="16" applyNumberFormat="1" applyFont="1" applyFill="1" applyBorder="1" applyAlignment="1">
      <alignment horizontal="left"/>
    </xf>
    <xf numFmtId="0" fontId="9" fillId="12" borderId="0" xfId="14" applyFont="1" applyFill="1" applyAlignment="1"/>
    <xf numFmtId="2" fontId="30" fillId="12" borderId="0" xfId="14" applyNumberFormat="1" applyFont="1" applyFill="1" applyAlignment="1"/>
    <xf numFmtId="0" fontId="16" fillId="12" borderId="0" xfId="14" applyFont="1" applyFill="1" applyAlignment="1"/>
    <xf numFmtId="0" fontId="9" fillId="12" borderId="15" xfId="14" applyFont="1" applyFill="1" applyBorder="1" applyAlignment="1"/>
    <xf numFmtId="0" fontId="30" fillId="12" borderId="0" xfId="14" applyFont="1" applyFill="1" applyAlignment="1"/>
    <xf numFmtId="164" fontId="15" fillId="12" borderId="0" xfId="16" applyNumberFormat="1" applyFont="1" applyFill="1" applyAlignment="1"/>
    <xf numFmtId="0" fontId="31" fillId="12" borderId="53" xfId="14" applyFont="1" applyFill="1" applyBorder="1" applyAlignment="1"/>
    <xf numFmtId="0" fontId="30" fillId="12" borderId="54" xfId="14" applyFont="1" applyFill="1" applyBorder="1" applyAlignment="1"/>
    <xf numFmtId="0" fontId="31" fillId="12" borderId="59" xfId="14" applyFont="1" applyFill="1" applyBorder="1" applyAlignment="1"/>
    <xf numFmtId="0" fontId="30" fillId="12" borderId="60" xfId="14" applyFont="1" applyFill="1" applyBorder="1" applyAlignment="1"/>
    <xf numFmtId="0" fontId="9" fillId="12" borderId="60" xfId="14" applyFont="1" applyFill="1" applyBorder="1" applyAlignment="1"/>
    <xf numFmtId="0" fontId="9" fillId="12" borderId="54" xfId="14" applyFont="1" applyFill="1" applyBorder="1" applyAlignment="1"/>
    <xf numFmtId="164" fontId="30" fillId="12" borderId="54" xfId="14" applyNumberFormat="1" applyFont="1" applyFill="1" applyBorder="1" applyAlignment="1"/>
    <xf numFmtId="1" fontId="30" fillId="12" borderId="60" xfId="14" applyNumberFormat="1" applyFont="1" applyFill="1" applyBorder="1" applyAlignment="1"/>
    <xf numFmtId="2" fontId="30" fillId="12" borderId="37" xfId="14" applyNumberFormat="1" applyFont="1" applyFill="1" applyBorder="1" applyAlignment="1"/>
    <xf numFmtId="0" fontId="30" fillId="12" borderId="55" xfId="14" applyFont="1" applyFill="1" applyBorder="1" applyAlignment="1"/>
    <xf numFmtId="0" fontId="30" fillId="12" borderId="61" xfId="14" applyFont="1" applyFill="1" applyBorder="1" applyAlignment="1"/>
    <xf numFmtId="0" fontId="30" fillId="12" borderId="37" xfId="14" applyFont="1" applyFill="1" applyBorder="1" applyAlignment="1"/>
    <xf numFmtId="164" fontId="30" fillId="12" borderId="55" xfId="14" applyNumberFormat="1" applyFont="1" applyFill="1" applyBorder="1" applyAlignment="1"/>
    <xf numFmtId="164" fontId="15" fillId="12" borderId="37" xfId="16" applyNumberFormat="1" applyFont="1" applyFill="1" applyBorder="1" applyAlignment="1"/>
    <xf numFmtId="1" fontId="30" fillId="12" borderId="61" xfId="14" applyNumberFormat="1" applyFont="1" applyFill="1" applyBorder="1" applyAlignment="1"/>
    <xf numFmtId="0" fontId="32" fillId="0" borderId="0" xfId="14" applyFont="1" applyFill="1" applyAlignment="1"/>
    <xf numFmtId="0" fontId="33" fillId="0" borderId="0" xfId="14" applyFont="1" applyFill="1" applyAlignment="1"/>
    <xf numFmtId="1" fontId="34" fillId="0" borderId="0" xfId="14" applyNumberFormat="1" applyFont="1" applyFill="1" applyAlignment="1"/>
    <xf numFmtId="2" fontId="30" fillId="12" borderId="15" xfId="14" applyNumberFormat="1" applyFont="1" applyFill="1" applyBorder="1" applyAlignment="1"/>
    <xf numFmtId="0" fontId="30" fillId="12" borderId="53" xfId="14" applyFont="1" applyFill="1" applyBorder="1" applyAlignment="1"/>
    <xf numFmtId="0" fontId="30" fillId="12" borderId="59" xfId="14" applyFont="1" applyFill="1" applyBorder="1" applyAlignment="1"/>
    <xf numFmtId="0" fontId="30" fillId="12" borderId="15" xfId="14" applyFont="1" applyFill="1" applyBorder="1" applyAlignment="1"/>
    <xf numFmtId="164" fontId="30" fillId="12" borderId="53" xfId="14" applyNumberFormat="1" applyFont="1" applyFill="1" applyBorder="1" applyAlignment="1"/>
    <xf numFmtId="164" fontId="15" fillId="12" borderId="15" xfId="16" applyNumberFormat="1" applyFont="1" applyFill="1" applyBorder="1" applyAlignment="1"/>
    <xf numFmtId="1" fontId="30" fillId="12" borderId="59" xfId="14" applyNumberFormat="1" applyFont="1" applyFill="1" applyBorder="1" applyAlignment="1"/>
    <xf numFmtId="2" fontId="30" fillId="13" borderId="37" xfId="14" applyNumberFormat="1" applyFont="1" applyFill="1" applyBorder="1" applyAlignment="1"/>
    <xf numFmtId="0" fontId="30" fillId="13" borderId="55" xfId="14" applyFont="1" applyFill="1" applyBorder="1" applyAlignment="1"/>
    <xf numFmtId="0" fontId="30" fillId="13" borderId="61" xfId="14" applyFont="1" applyFill="1" applyBorder="1" applyAlignment="1"/>
    <xf numFmtId="0" fontId="30" fillId="13" borderId="37" xfId="14" applyFont="1" applyFill="1" applyBorder="1" applyAlignment="1"/>
    <xf numFmtId="164" fontId="15" fillId="13" borderId="37" xfId="16" applyNumberFormat="1" applyFont="1" applyFill="1" applyBorder="1" applyAlignment="1"/>
    <xf numFmtId="0" fontId="9" fillId="13" borderId="37" xfId="14" applyFont="1" applyFill="1" applyBorder="1" applyAlignment="1"/>
    <xf numFmtId="0" fontId="16" fillId="14" borderId="69" xfId="14" applyFont="1" applyFill="1" applyBorder="1" applyAlignment="1">
      <alignment horizontal="center" vertical="center" textRotation="90"/>
    </xf>
    <xf numFmtId="0" fontId="16" fillId="14" borderId="68" xfId="14" applyFont="1" applyFill="1" applyBorder="1" applyAlignment="1">
      <alignment horizontal="center" vertical="center" textRotation="90"/>
    </xf>
    <xf numFmtId="0" fontId="16" fillId="14" borderId="70" xfId="14" applyFont="1" applyFill="1" applyBorder="1" applyAlignment="1">
      <alignment horizontal="center" vertical="center" textRotation="90"/>
    </xf>
    <xf numFmtId="0" fontId="35" fillId="12" borderId="0" xfId="14" applyFont="1" applyFill="1" applyAlignment="1"/>
    <xf numFmtId="0" fontId="36" fillId="12" borderId="53" xfId="14" quotePrefix="1" applyFont="1" applyFill="1" applyBorder="1" applyAlignment="1"/>
    <xf numFmtId="0" fontId="36" fillId="12" borderId="59" xfId="14" quotePrefix="1" applyFont="1" applyFill="1" applyBorder="1" applyAlignment="1"/>
    <xf numFmtId="0" fontId="37" fillId="0" borderId="0" xfId="14" quotePrefix="1" applyFont="1" applyFill="1" applyAlignment="1"/>
    <xf numFmtId="2" fontId="30" fillId="13" borderId="38" xfId="14" applyNumberFormat="1" applyFont="1" applyFill="1" applyBorder="1" applyAlignment="1"/>
    <xf numFmtId="0" fontId="30" fillId="13" borderId="58" xfId="14" applyFont="1" applyFill="1" applyBorder="1" applyAlignment="1"/>
    <xf numFmtId="0" fontId="30" fillId="13" borderId="64" xfId="14" applyFont="1" applyFill="1" applyBorder="1" applyAlignment="1"/>
    <xf numFmtId="0" fontId="30" fillId="13" borderId="38" xfId="14" applyFont="1" applyFill="1" applyBorder="1" applyAlignment="1"/>
    <xf numFmtId="164" fontId="30" fillId="13" borderId="58" xfId="14" applyNumberFormat="1" applyFont="1" applyFill="1" applyBorder="1" applyAlignment="1"/>
    <xf numFmtId="164" fontId="15" fillId="13" borderId="38" xfId="16" applyNumberFormat="1" applyFont="1" applyFill="1" applyBorder="1" applyAlignment="1"/>
    <xf numFmtId="0" fontId="9" fillId="13" borderId="38" xfId="14" applyFont="1" applyFill="1" applyBorder="1" applyAlignment="1"/>
    <xf numFmtId="0" fontId="9" fillId="13" borderId="58" xfId="14" applyFont="1" applyFill="1" applyBorder="1" applyAlignment="1"/>
    <xf numFmtId="1" fontId="30" fillId="13" borderId="64" xfId="14" applyNumberFormat="1" applyFont="1" applyFill="1" applyBorder="1" applyAlignment="1"/>
  </cellXfs>
  <cellStyles count="19">
    <cellStyle name="cf1" xfId="4"/>
    <cellStyle name="cf2" xfId="5"/>
    <cellStyle name="cf3" xfId="6"/>
    <cellStyle name="cf4" xfId="7"/>
    <cellStyle name="Comma" xfId="1" builtinId="3" customBuiltin="1"/>
    <cellStyle name="Currency" xfId="2" builtinId="4" customBuiltin="1"/>
    <cellStyle name="Excel Built-in Normal" xfId="8"/>
    <cellStyle name="Excel Built-in Normal 2" xfId="9"/>
    <cellStyle name="Heading" xfId="10"/>
    <cellStyle name="Heading1" xfId="11"/>
    <cellStyle name="Moneda 2" xfId="12"/>
    <cellStyle name="Normal" xfId="0" builtinId="0" customBuiltin="1"/>
    <cellStyle name="Normal 2" xfId="13"/>
    <cellStyle name="Normal 3" xfId="14"/>
    <cellStyle name="Normal 4" xfId="15"/>
    <cellStyle name="Normal_SHEET" xfId="16"/>
    <cellStyle name="Percent" xfId="3" builtinId="5" customBuiltin="1"/>
    <cellStyle name="Result" xfId="17"/>
    <cellStyle name="Result2" xfId="18"/>
  </cellStyles>
  <dxfs count="2">
    <dxf>
      <font>
        <b/>
        <color rgb="FFFF0000"/>
      </font>
    </dxf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AD103"/>
  <sheetViews>
    <sheetView tabSelected="1" topLeftCell="A64" workbookViewId="0">
      <selection activeCell="G106" sqref="G106"/>
    </sheetView>
  </sheetViews>
  <sheetFormatPr baseColWidth="10" defaultRowHeight="12"/>
  <cols>
    <col min="1" max="2" width="5.28515625" style="1" customWidth="1"/>
    <col min="3" max="3" width="15" style="1" customWidth="1"/>
    <col min="4" max="4" width="15.7109375" style="1" customWidth="1"/>
    <col min="5" max="30" width="11.140625" style="1" customWidth="1"/>
    <col min="31" max="16384" width="10.7109375" style="1"/>
  </cols>
  <sheetData>
    <row r="1" spans="3:30">
      <c r="I1" s="48"/>
      <c r="J1" s="48"/>
      <c r="K1" s="48"/>
      <c r="L1" s="48"/>
    </row>
    <row r="3" spans="3:30" ht="13">
      <c r="I3" s="46"/>
      <c r="J3" s="46"/>
      <c r="K3" s="47"/>
      <c r="L3" s="47"/>
      <c r="M3" s="47"/>
      <c r="N3" s="47"/>
    </row>
    <row r="4" spans="3:30">
      <c r="C4" s="155" t="s">
        <v>37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8"/>
    </row>
    <row r="5" spans="3:30"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2"/>
    </row>
    <row r="6" spans="3:30">
      <c r="C6" s="93"/>
      <c r="D6" s="93"/>
      <c r="E6" s="95" t="s">
        <v>38</v>
      </c>
      <c r="F6" s="154" t="s">
        <v>21</v>
      </c>
      <c r="G6" s="81" t="s">
        <v>39</v>
      </c>
      <c r="H6" s="82" t="s">
        <v>34</v>
      </c>
      <c r="I6" s="83" t="s">
        <v>40</v>
      </c>
      <c r="J6" s="82" t="s">
        <v>34</v>
      </c>
      <c r="K6" s="81" t="s">
        <v>41</v>
      </c>
      <c r="L6" s="82" t="s">
        <v>34</v>
      </c>
      <c r="M6" s="81" t="s">
        <v>42</v>
      </c>
      <c r="N6" s="82" t="s">
        <v>34</v>
      </c>
      <c r="O6" s="81" t="s">
        <v>43</v>
      </c>
      <c r="P6" s="82" t="s">
        <v>34</v>
      </c>
      <c r="Q6" s="81" t="s">
        <v>44</v>
      </c>
      <c r="R6" s="82" t="s">
        <v>34</v>
      </c>
      <c r="S6" s="81" t="s">
        <v>45</v>
      </c>
      <c r="T6" s="82" t="s">
        <v>34</v>
      </c>
      <c r="U6" s="81" t="s">
        <v>46</v>
      </c>
      <c r="V6" s="82" t="s">
        <v>34</v>
      </c>
      <c r="W6" s="81" t="s">
        <v>47</v>
      </c>
      <c r="X6" s="82" t="s">
        <v>34</v>
      </c>
      <c r="Y6" s="81" t="s">
        <v>48</v>
      </c>
      <c r="Z6" s="82" t="s">
        <v>34</v>
      </c>
      <c r="AA6" s="81" t="s">
        <v>49</v>
      </c>
      <c r="AB6" s="82" t="s">
        <v>34</v>
      </c>
      <c r="AC6" s="84" t="s">
        <v>22</v>
      </c>
      <c r="AD6" s="85"/>
    </row>
    <row r="7" spans="3:30">
      <c r="C7" s="93"/>
      <c r="D7" s="93"/>
      <c r="E7" s="96"/>
      <c r="F7" s="154" t="s">
        <v>20</v>
      </c>
      <c r="G7" s="17"/>
      <c r="H7" s="86">
        <v>0.05</v>
      </c>
      <c r="I7" s="87"/>
      <c r="J7" s="88">
        <v>0.05</v>
      </c>
      <c r="K7" s="89"/>
      <c r="L7" s="88">
        <v>0.05</v>
      </c>
      <c r="M7" s="89"/>
      <c r="N7" s="88">
        <v>0.05</v>
      </c>
      <c r="O7" s="89"/>
      <c r="P7" s="88">
        <v>0.05</v>
      </c>
      <c r="Q7" s="89"/>
      <c r="R7" s="88">
        <v>0.05</v>
      </c>
      <c r="S7" s="89"/>
      <c r="T7" s="88">
        <v>0.05</v>
      </c>
      <c r="U7" s="89"/>
      <c r="V7" s="88">
        <v>0.05</v>
      </c>
      <c r="W7" s="89"/>
      <c r="X7" s="88">
        <v>0.05</v>
      </c>
      <c r="Y7" s="89"/>
      <c r="Z7" s="88">
        <v>0.05</v>
      </c>
      <c r="AA7" s="89"/>
      <c r="AB7" s="90">
        <v>0.05</v>
      </c>
      <c r="AC7" s="91" t="s">
        <v>23</v>
      </c>
      <c r="AD7" s="92"/>
    </row>
    <row r="8" spans="3:30" ht="14" customHeight="1">
      <c r="C8" s="73" t="s">
        <v>24</v>
      </c>
      <c r="D8" s="74"/>
      <c r="E8" s="97">
        <f>E30</f>
        <v>1975</v>
      </c>
      <c r="F8" s="76"/>
      <c r="G8" s="75">
        <f>G30</f>
        <v>2073.75</v>
      </c>
      <c r="H8" s="76"/>
      <c r="I8" s="77">
        <f>I30</f>
        <v>2177.4375</v>
      </c>
      <c r="J8" s="78"/>
      <c r="K8" s="77">
        <f>K30</f>
        <v>2286.3093750000003</v>
      </c>
      <c r="L8" s="78"/>
      <c r="M8" s="77">
        <f>M30</f>
        <v>2400.6248437500003</v>
      </c>
      <c r="N8" s="78"/>
      <c r="O8" s="77">
        <f>O30</f>
        <v>2520.6560859374999</v>
      </c>
      <c r="P8" s="78"/>
      <c r="Q8" s="77">
        <f>Q30</f>
        <v>2646.6888902343753</v>
      </c>
      <c r="R8" s="78"/>
      <c r="S8" s="77">
        <f>S30</f>
        <v>2779.0233347460949</v>
      </c>
      <c r="T8" s="78"/>
      <c r="U8" s="77">
        <f>U30</f>
        <v>2917.9745014833998</v>
      </c>
      <c r="V8" s="78"/>
      <c r="W8" s="77">
        <f>W30</f>
        <v>3063.87322655757</v>
      </c>
      <c r="X8" s="78"/>
      <c r="Y8" s="77">
        <f>Y30</f>
        <v>3217.0668878854481</v>
      </c>
      <c r="Z8" s="78"/>
      <c r="AA8" s="77">
        <f>AA30</f>
        <v>3377.9202322797209</v>
      </c>
      <c r="AB8" s="78"/>
      <c r="AC8" s="79">
        <f>SUM(E8:AA8)</f>
        <v>31436.324877874114</v>
      </c>
      <c r="AD8" s="80"/>
    </row>
    <row r="9" spans="3:30">
      <c r="C9" s="18" t="s">
        <v>81</v>
      </c>
      <c r="D9" s="11" t="s">
        <v>66</v>
      </c>
      <c r="E9" s="58"/>
      <c r="F9" s="136" t="s">
        <v>33</v>
      </c>
      <c r="G9" s="3"/>
      <c r="H9" s="36" t="s">
        <v>33</v>
      </c>
      <c r="I9" s="3"/>
      <c r="J9" s="36" t="s">
        <v>33</v>
      </c>
      <c r="K9" s="3"/>
      <c r="L9" s="36" t="s">
        <v>33</v>
      </c>
      <c r="M9" s="3"/>
      <c r="N9" s="36" t="s">
        <v>33</v>
      </c>
      <c r="O9" s="3"/>
      <c r="P9" s="36" t="s">
        <v>33</v>
      </c>
      <c r="Q9" s="3"/>
      <c r="R9" s="36" t="s">
        <v>33</v>
      </c>
      <c r="S9" s="3"/>
      <c r="T9" s="36" t="s">
        <v>33</v>
      </c>
      <c r="U9" s="3"/>
      <c r="V9" s="36" t="s">
        <v>33</v>
      </c>
      <c r="W9" s="3"/>
      <c r="X9" s="36" t="s">
        <v>33</v>
      </c>
      <c r="Y9" s="3"/>
      <c r="Z9" s="36" t="s">
        <v>33</v>
      </c>
      <c r="AA9" s="3"/>
      <c r="AB9" s="36" t="s">
        <v>33</v>
      </c>
      <c r="AC9" s="65"/>
      <c r="AD9" s="66" t="s">
        <v>32</v>
      </c>
    </row>
    <row r="10" spans="3:30">
      <c r="C10" s="19"/>
      <c r="D10" s="20"/>
      <c r="E10" s="59"/>
      <c r="F10" s="137" t="s">
        <v>36</v>
      </c>
      <c r="G10" s="4"/>
      <c r="H10" s="37" t="s">
        <v>36</v>
      </c>
      <c r="I10" s="4"/>
      <c r="J10" s="37" t="s">
        <v>36</v>
      </c>
      <c r="K10" s="4"/>
      <c r="L10" s="37" t="s">
        <v>36</v>
      </c>
      <c r="M10" s="4"/>
      <c r="N10" s="37" t="s">
        <v>36</v>
      </c>
      <c r="O10" s="4"/>
      <c r="P10" s="37" t="s">
        <v>36</v>
      </c>
      <c r="Q10" s="4"/>
      <c r="R10" s="37" t="s">
        <v>36</v>
      </c>
      <c r="S10" s="4"/>
      <c r="T10" s="37" t="s">
        <v>36</v>
      </c>
      <c r="U10" s="4"/>
      <c r="V10" s="37" t="s">
        <v>36</v>
      </c>
      <c r="W10" s="4"/>
      <c r="X10" s="37" t="s">
        <v>36</v>
      </c>
      <c r="Y10" s="4"/>
      <c r="Z10" s="37" t="s">
        <v>36</v>
      </c>
      <c r="AA10" s="4"/>
      <c r="AB10" s="44" t="s">
        <v>36</v>
      </c>
      <c r="AC10" s="67"/>
      <c r="AD10" s="64" t="s">
        <v>35</v>
      </c>
    </row>
    <row r="11" spans="3:30">
      <c r="C11" s="19" t="s">
        <v>67</v>
      </c>
      <c r="D11" s="20" t="s">
        <v>70</v>
      </c>
      <c r="E11" s="59">
        <v>150</v>
      </c>
      <c r="F11" s="137"/>
      <c r="G11" s="4">
        <f>E11*(1+H$7)</f>
        <v>157.5</v>
      </c>
      <c r="H11" s="37"/>
      <c r="I11" s="4">
        <f>G11*(1+J$7)</f>
        <v>165.375</v>
      </c>
      <c r="J11" s="37"/>
      <c r="K11" s="4">
        <f>I11*(1+L$7)</f>
        <v>173.64375000000001</v>
      </c>
      <c r="L11" s="37"/>
      <c r="M11" s="4">
        <f>K11*(1+N$7)</f>
        <v>182.32593750000001</v>
      </c>
      <c r="N11" s="44"/>
      <c r="O11" s="4">
        <f>M11*(1+P$7)</f>
        <v>191.44223437500003</v>
      </c>
      <c r="P11" s="44"/>
      <c r="Q11" s="4">
        <f>O11*(1+R$7)</f>
        <v>201.01434609375005</v>
      </c>
      <c r="R11" s="44"/>
      <c r="S11" s="4">
        <f>Q11*(1+T$7)</f>
        <v>211.06506339843756</v>
      </c>
      <c r="T11" s="44"/>
      <c r="U11" s="4">
        <f>S11*(1+V$7)</f>
        <v>221.61831656835943</v>
      </c>
      <c r="V11" s="44"/>
      <c r="W11" s="4">
        <f>U11*(1+X$7)</f>
        <v>232.6992323967774</v>
      </c>
      <c r="X11" s="44"/>
      <c r="Y11" s="4">
        <f>W11*(1+Z$7)</f>
        <v>244.33419401661629</v>
      </c>
      <c r="Z11" s="44"/>
      <c r="AA11" s="4">
        <f>Y11*(1+AB$7)</f>
        <v>256.55090371744711</v>
      </c>
      <c r="AB11" s="44"/>
      <c r="AC11" s="67">
        <f t="shared" ref="AC11:AC28" si="0">SUM(E11:AA11)</f>
        <v>2387.5689780663879</v>
      </c>
      <c r="AD11" s="64"/>
    </row>
    <row r="12" spans="3:30">
      <c r="C12" s="21"/>
      <c r="D12" s="5"/>
      <c r="E12" s="58"/>
      <c r="F12" s="138"/>
      <c r="G12" s="3"/>
      <c r="H12" s="38"/>
      <c r="I12" s="3"/>
      <c r="J12" s="38"/>
      <c r="K12" s="3"/>
      <c r="L12" s="38"/>
      <c r="M12" s="3"/>
      <c r="N12" s="36"/>
      <c r="O12" s="3"/>
      <c r="P12" s="36"/>
      <c r="Q12" s="3"/>
      <c r="R12" s="36"/>
      <c r="S12" s="3"/>
      <c r="T12" s="36"/>
      <c r="U12" s="3"/>
      <c r="V12" s="36"/>
      <c r="W12" s="3"/>
      <c r="X12" s="36"/>
      <c r="Y12" s="3"/>
      <c r="Z12" s="36"/>
      <c r="AA12" s="3"/>
      <c r="AB12" s="36"/>
      <c r="AC12" s="65"/>
      <c r="AD12" s="66"/>
    </row>
    <row r="13" spans="3:30">
      <c r="C13" s="19" t="s">
        <v>68</v>
      </c>
      <c r="D13" s="20" t="s">
        <v>70</v>
      </c>
      <c r="E13" s="59">
        <v>175</v>
      </c>
      <c r="F13" s="137"/>
      <c r="G13" s="4">
        <f t="shared" ref="G13:M28" si="1">E13*(1+H$7)</f>
        <v>183.75</v>
      </c>
      <c r="H13" s="37"/>
      <c r="I13" s="4">
        <f t="shared" si="1"/>
        <v>192.9375</v>
      </c>
      <c r="J13" s="37"/>
      <c r="K13" s="4">
        <f>I13*(1+L$7)</f>
        <v>202.58437500000002</v>
      </c>
      <c r="L13" s="37"/>
      <c r="M13" s="4">
        <f>K13*(1+N$7)</f>
        <v>212.71359375000003</v>
      </c>
      <c r="N13" s="44"/>
      <c r="O13" s="4">
        <f>M13*(1+P$7)</f>
        <v>223.34927343750005</v>
      </c>
      <c r="P13" s="44"/>
      <c r="Q13" s="4">
        <f>O13*(1+R$7)</f>
        <v>234.51673710937504</v>
      </c>
      <c r="R13" s="44"/>
      <c r="S13" s="4">
        <f>Q13*(1+T$7)</f>
        <v>246.24257396484381</v>
      </c>
      <c r="T13" s="44"/>
      <c r="U13" s="4">
        <f>S13*(1+V$7)</f>
        <v>258.554702663086</v>
      </c>
      <c r="V13" s="44"/>
      <c r="W13" s="4">
        <f>U13*(1+X$7)</f>
        <v>271.48243779624033</v>
      </c>
      <c r="X13" s="44"/>
      <c r="Y13" s="4">
        <f>W13*(1+Z$7)</f>
        <v>285.05655968605237</v>
      </c>
      <c r="Z13" s="44"/>
      <c r="AA13" s="4">
        <f>Y13*(1+AB$7)</f>
        <v>299.30938767035502</v>
      </c>
      <c r="AB13" s="44"/>
      <c r="AC13" s="67">
        <f t="shared" si="0"/>
        <v>2785.4971410774529</v>
      </c>
      <c r="AD13" s="64"/>
    </row>
    <row r="14" spans="3:30">
      <c r="C14" s="21"/>
      <c r="D14" s="5"/>
      <c r="E14" s="58"/>
      <c r="F14" s="138"/>
      <c r="G14" s="3"/>
      <c r="H14" s="38"/>
      <c r="I14" s="3"/>
      <c r="J14" s="38"/>
      <c r="K14" s="3"/>
      <c r="L14" s="38"/>
      <c r="M14" s="3"/>
      <c r="N14" s="36"/>
      <c r="O14" s="3"/>
      <c r="P14" s="36"/>
      <c r="Q14" s="3"/>
      <c r="R14" s="36"/>
      <c r="S14" s="3"/>
      <c r="T14" s="36"/>
      <c r="U14" s="3"/>
      <c r="V14" s="36"/>
      <c r="W14" s="3"/>
      <c r="X14" s="36"/>
      <c r="Y14" s="3"/>
      <c r="Z14" s="36"/>
      <c r="AA14" s="3"/>
      <c r="AB14" s="36"/>
      <c r="AC14" s="65"/>
      <c r="AD14" s="66"/>
    </row>
    <row r="15" spans="3:30">
      <c r="C15" s="101" t="s">
        <v>69</v>
      </c>
      <c r="D15" s="102" t="s">
        <v>70</v>
      </c>
      <c r="E15" s="139">
        <v>200</v>
      </c>
      <c r="F15" s="140"/>
      <c r="G15" s="104">
        <f t="shared" si="1"/>
        <v>210</v>
      </c>
      <c r="H15" s="103"/>
      <c r="I15" s="104">
        <f t="shared" si="1"/>
        <v>220.5</v>
      </c>
      <c r="J15" s="103"/>
      <c r="K15" s="104">
        <f t="shared" si="1"/>
        <v>231.52500000000001</v>
      </c>
      <c r="L15" s="103"/>
      <c r="M15" s="104">
        <f t="shared" si="1"/>
        <v>243.10125000000002</v>
      </c>
      <c r="N15" s="105"/>
      <c r="O15" s="104">
        <f t="shared" ref="O15:O16" si="2">M15*(1+P$7)</f>
        <v>255.25631250000004</v>
      </c>
      <c r="P15" s="105"/>
      <c r="Q15" s="104">
        <f>O15*(1+R$7)</f>
        <v>268.01912812500007</v>
      </c>
      <c r="R15" s="105"/>
      <c r="S15" s="104">
        <f>Q15*(1+T$7)</f>
        <v>281.4200845312501</v>
      </c>
      <c r="T15" s="105"/>
      <c r="U15" s="104">
        <f>S15*(1+V$7)</f>
        <v>295.49108875781263</v>
      </c>
      <c r="V15" s="105"/>
      <c r="W15" s="104">
        <f>U15*(1+X$7)</f>
        <v>310.26564319570326</v>
      </c>
      <c r="X15" s="105"/>
      <c r="Y15" s="104">
        <f>W15*(1+Z$7)</f>
        <v>325.77892535548841</v>
      </c>
      <c r="Z15" s="105"/>
      <c r="AA15" s="104">
        <f>Y15*(1+AB$7)</f>
        <v>342.06787162326287</v>
      </c>
      <c r="AB15" s="105"/>
      <c r="AC15" s="106">
        <f t="shared" si="0"/>
        <v>3183.4253040885174</v>
      </c>
      <c r="AD15" s="107"/>
    </row>
    <row r="16" spans="3:30">
      <c r="C16" s="19" t="s">
        <v>69</v>
      </c>
      <c r="D16" s="20" t="s">
        <v>71</v>
      </c>
      <c r="E16" s="59">
        <v>120</v>
      </c>
      <c r="F16" s="137"/>
      <c r="G16" s="4">
        <f t="shared" si="1"/>
        <v>126</v>
      </c>
      <c r="H16" s="37"/>
      <c r="I16" s="4">
        <f t="shared" si="1"/>
        <v>132.30000000000001</v>
      </c>
      <c r="J16" s="37"/>
      <c r="K16" s="4">
        <f t="shared" si="1"/>
        <v>138.91500000000002</v>
      </c>
      <c r="L16" s="37"/>
      <c r="M16" s="4">
        <f t="shared" si="1"/>
        <v>145.86075000000002</v>
      </c>
      <c r="N16" s="44"/>
      <c r="O16" s="4">
        <f t="shared" si="2"/>
        <v>153.15378750000002</v>
      </c>
      <c r="P16" s="44"/>
      <c r="Q16" s="4">
        <f t="shared" ref="Q16" si="3">O16*(1+R$7)</f>
        <v>160.81147687500004</v>
      </c>
      <c r="R16" s="44"/>
      <c r="S16" s="4">
        <f t="shared" ref="S16" si="4">Q16*(1+T$7)</f>
        <v>168.85205071875004</v>
      </c>
      <c r="T16" s="44"/>
      <c r="U16" s="4">
        <f t="shared" ref="U16" si="5">S16*(1+V$7)</f>
        <v>177.29465325468755</v>
      </c>
      <c r="V16" s="44"/>
      <c r="W16" s="4">
        <f t="shared" ref="W16" si="6">U16*(1+X$7)</f>
        <v>186.15938591742193</v>
      </c>
      <c r="X16" s="44"/>
      <c r="Y16" s="4">
        <f t="shared" ref="Y16" si="7">W16*(1+Z$7)</f>
        <v>195.46735521329305</v>
      </c>
      <c r="Z16" s="44"/>
      <c r="AA16" s="4">
        <f t="shared" ref="AA16" si="8">Y16*(1+AB$7)</f>
        <v>205.2407229739577</v>
      </c>
      <c r="AB16" s="44"/>
      <c r="AC16" s="67">
        <f t="shared" si="0"/>
        <v>1910.0551824531105</v>
      </c>
      <c r="AD16" s="64"/>
    </row>
    <row r="17" spans="3:30">
      <c r="C17" s="21"/>
      <c r="D17" s="5"/>
      <c r="E17" s="58"/>
      <c r="F17" s="138"/>
      <c r="G17" s="3"/>
      <c r="H17" s="38"/>
      <c r="I17" s="3"/>
      <c r="J17" s="38"/>
      <c r="K17" s="3"/>
      <c r="L17" s="38"/>
      <c r="M17" s="3"/>
      <c r="N17" s="36"/>
      <c r="O17" s="3"/>
      <c r="P17" s="36"/>
      <c r="Q17" s="3"/>
      <c r="R17" s="36"/>
      <c r="S17" s="3"/>
      <c r="T17" s="36"/>
      <c r="U17" s="3"/>
      <c r="V17" s="36"/>
      <c r="W17" s="3"/>
      <c r="X17" s="36"/>
      <c r="Y17" s="3"/>
      <c r="Z17" s="36"/>
      <c r="AA17" s="3"/>
      <c r="AB17" s="36"/>
      <c r="AC17" s="65"/>
      <c r="AD17" s="66"/>
    </row>
    <row r="18" spans="3:30">
      <c r="C18" s="101" t="s">
        <v>72</v>
      </c>
      <c r="D18" s="102" t="s">
        <v>70</v>
      </c>
      <c r="E18" s="139">
        <v>90</v>
      </c>
      <c r="F18" s="140"/>
      <c r="G18" s="104">
        <f t="shared" si="1"/>
        <v>94.5</v>
      </c>
      <c r="H18" s="103"/>
      <c r="I18" s="104">
        <f t="shared" si="1"/>
        <v>99.225000000000009</v>
      </c>
      <c r="J18" s="103"/>
      <c r="K18" s="104">
        <f t="shared" si="1"/>
        <v>104.18625000000002</v>
      </c>
      <c r="L18" s="103"/>
      <c r="M18" s="104">
        <f t="shared" si="1"/>
        <v>109.39556250000003</v>
      </c>
      <c r="N18" s="105"/>
      <c r="O18" s="104">
        <f>M18*(1+P$7)</f>
        <v>114.86534062500003</v>
      </c>
      <c r="P18" s="105"/>
      <c r="Q18" s="104">
        <f>O18*(1+R$7)</f>
        <v>120.60860765625004</v>
      </c>
      <c r="R18" s="105"/>
      <c r="S18" s="104">
        <f>Q18*(1+T$7)</f>
        <v>126.63903803906256</v>
      </c>
      <c r="T18" s="105"/>
      <c r="U18" s="104">
        <f>S18*(1+V$7)</f>
        <v>132.97098994101569</v>
      </c>
      <c r="V18" s="105"/>
      <c r="W18" s="104">
        <f>U18*(1+X$7)</f>
        <v>139.61953943806648</v>
      </c>
      <c r="X18" s="105"/>
      <c r="Y18" s="104">
        <f>W18*(1+Z$7)</f>
        <v>146.6005164099698</v>
      </c>
      <c r="Z18" s="105"/>
      <c r="AA18" s="104">
        <f>Y18*(1+AB$7)</f>
        <v>153.93054223046829</v>
      </c>
      <c r="AB18" s="105"/>
      <c r="AC18" s="106">
        <f t="shared" si="0"/>
        <v>1432.541386839833</v>
      </c>
      <c r="AD18" s="107"/>
    </row>
    <row r="19" spans="3:30">
      <c r="C19" s="108" t="s">
        <v>72</v>
      </c>
      <c r="D19" s="109" t="s">
        <v>71</v>
      </c>
      <c r="E19" s="141">
        <v>135</v>
      </c>
      <c r="F19" s="142"/>
      <c r="G19" s="111">
        <f>E19*(1+H$7)</f>
        <v>141.75</v>
      </c>
      <c r="H19" s="110"/>
      <c r="I19" s="111">
        <f>G19*(1+J$7)</f>
        <v>148.83750000000001</v>
      </c>
      <c r="J19" s="110"/>
      <c r="K19" s="111">
        <f>I19*(1+L$7)</f>
        <v>156.27937500000002</v>
      </c>
      <c r="L19" s="110"/>
      <c r="M19" s="111">
        <f>K19*(1+N$7)</f>
        <v>164.09334375000003</v>
      </c>
      <c r="N19" s="112"/>
      <c r="O19" s="111">
        <f>M19*(1+P$7)</f>
        <v>172.29801093750004</v>
      </c>
      <c r="P19" s="112"/>
      <c r="Q19" s="111">
        <f>O19*(1+R$7)</f>
        <v>180.91291148437506</v>
      </c>
      <c r="R19" s="112"/>
      <c r="S19" s="111">
        <f>Q19*(1+T$7)</f>
        <v>189.95855705859381</v>
      </c>
      <c r="T19" s="112"/>
      <c r="U19" s="111">
        <f>S19*(1+V$7)</f>
        <v>199.45648491152352</v>
      </c>
      <c r="V19" s="112"/>
      <c r="W19" s="111">
        <f>U19*(1+X$7)</f>
        <v>209.42930915709971</v>
      </c>
      <c r="X19" s="112"/>
      <c r="Y19" s="111">
        <f>W19*(1+Z$7)</f>
        <v>219.90077461495471</v>
      </c>
      <c r="Z19" s="112"/>
      <c r="AA19" s="111">
        <f>Y19*(1+AB$7)</f>
        <v>230.89581334570246</v>
      </c>
      <c r="AB19" s="112"/>
      <c r="AC19" s="113">
        <f t="shared" si="0"/>
        <v>2148.8120802597496</v>
      </c>
      <c r="AD19" s="114"/>
    </row>
    <row r="20" spans="3:30">
      <c r="C20" s="108" t="s">
        <v>72</v>
      </c>
      <c r="D20" s="109" t="s">
        <v>73</v>
      </c>
      <c r="E20" s="141">
        <v>120</v>
      </c>
      <c r="F20" s="142"/>
      <c r="G20" s="111">
        <f>E20*(1+H$7)</f>
        <v>126</v>
      </c>
      <c r="H20" s="110"/>
      <c r="I20" s="111">
        <f t="shared" si="1"/>
        <v>132.30000000000001</v>
      </c>
      <c r="J20" s="110"/>
      <c r="K20" s="111">
        <f t="shared" si="1"/>
        <v>138.91500000000002</v>
      </c>
      <c r="L20" s="110"/>
      <c r="M20" s="111">
        <f t="shared" si="1"/>
        <v>145.86075000000002</v>
      </c>
      <c r="N20" s="112"/>
      <c r="O20" s="111">
        <f t="shared" ref="O20:O21" si="9">M20*(1+P$7)</f>
        <v>153.15378750000002</v>
      </c>
      <c r="P20" s="112"/>
      <c r="Q20" s="111">
        <f t="shared" ref="Q20:Q21" si="10">O20*(1+R$7)</f>
        <v>160.81147687500004</v>
      </c>
      <c r="R20" s="112"/>
      <c r="S20" s="111">
        <f t="shared" ref="S20:S21" si="11">Q20*(1+T$7)</f>
        <v>168.85205071875004</v>
      </c>
      <c r="T20" s="112"/>
      <c r="U20" s="111">
        <f t="shared" ref="U20:U21" si="12">S20*(1+V$7)</f>
        <v>177.29465325468755</v>
      </c>
      <c r="V20" s="112"/>
      <c r="W20" s="111">
        <f t="shared" ref="W20:W21" si="13">U20*(1+X$7)</f>
        <v>186.15938591742193</v>
      </c>
      <c r="X20" s="112"/>
      <c r="Y20" s="111">
        <f t="shared" ref="Y20:Y21" si="14">W20*(1+Z$7)</f>
        <v>195.46735521329305</v>
      </c>
      <c r="Z20" s="112"/>
      <c r="AA20" s="111">
        <f t="shared" ref="AA20:AA21" si="15">Y20*(1+AB$7)</f>
        <v>205.2407229739577</v>
      </c>
      <c r="AB20" s="112"/>
      <c r="AC20" s="113">
        <f t="shared" si="0"/>
        <v>1910.0551824531105</v>
      </c>
      <c r="AD20" s="114"/>
    </row>
    <row r="21" spans="3:30">
      <c r="C21" s="19" t="s">
        <v>72</v>
      </c>
      <c r="D21" s="20" t="s">
        <v>74</v>
      </c>
      <c r="E21" s="59">
        <v>100</v>
      </c>
      <c r="F21" s="137"/>
      <c r="G21" s="4">
        <f t="shared" si="1"/>
        <v>105</v>
      </c>
      <c r="H21" s="37"/>
      <c r="I21" s="4">
        <f t="shared" si="1"/>
        <v>110.25</v>
      </c>
      <c r="J21" s="37"/>
      <c r="K21" s="4">
        <f t="shared" si="1"/>
        <v>115.7625</v>
      </c>
      <c r="L21" s="37"/>
      <c r="M21" s="4">
        <f t="shared" si="1"/>
        <v>121.55062500000001</v>
      </c>
      <c r="N21" s="44"/>
      <c r="O21" s="4">
        <f t="shared" si="9"/>
        <v>127.62815625000002</v>
      </c>
      <c r="P21" s="44"/>
      <c r="Q21" s="4">
        <f t="shared" si="10"/>
        <v>134.00956406250003</v>
      </c>
      <c r="R21" s="44"/>
      <c r="S21" s="4">
        <f t="shared" si="11"/>
        <v>140.71004226562505</v>
      </c>
      <c r="T21" s="44"/>
      <c r="U21" s="4">
        <f t="shared" si="12"/>
        <v>147.74554437890632</v>
      </c>
      <c r="V21" s="44"/>
      <c r="W21" s="4">
        <f t="shared" si="13"/>
        <v>155.13282159785163</v>
      </c>
      <c r="X21" s="44"/>
      <c r="Y21" s="4">
        <f t="shared" si="14"/>
        <v>162.88946267774421</v>
      </c>
      <c r="Z21" s="44"/>
      <c r="AA21" s="4">
        <f t="shared" si="15"/>
        <v>171.03393581163144</v>
      </c>
      <c r="AB21" s="44"/>
      <c r="AC21" s="67">
        <f t="shared" si="0"/>
        <v>1591.7126520442587</v>
      </c>
      <c r="AD21" s="64"/>
    </row>
    <row r="22" spans="3:30">
      <c r="C22" s="21"/>
      <c r="D22" s="5"/>
      <c r="E22" s="58"/>
      <c r="F22" s="138"/>
      <c r="G22" s="3"/>
      <c r="H22" s="38"/>
      <c r="I22" s="3"/>
      <c r="J22" s="38"/>
      <c r="K22" s="3"/>
      <c r="L22" s="38"/>
      <c r="M22" s="3"/>
      <c r="N22" s="36"/>
      <c r="O22" s="3"/>
      <c r="P22" s="36"/>
      <c r="Q22" s="3"/>
      <c r="R22" s="36"/>
      <c r="S22" s="3"/>
      <c r="T22" s="36"/>
      <c r="U22" s="3"/>
      <c r="V22" s="36"/>
      <c r="W22" s="3"/>
      <c r="X22" s="36"/>
      <c r="Y22" s="3"/>
      <c r="Z22" s="36"/>
      <c r="AA22" s="3"/>
      <c r="AB22" s="36"/>
      <c r="AC22" s="65"/>
      <c r="AD22" s="66"/>
    </row>
    <row r="23" spans="3:30">
      <c r="C23" s="101" t="s">
        <v>75</v>
      </c>
      <c r="D23" s="102" t="s">
        <v>70</v>
      </c>
      <c r="E23" s="139">
        <v>150</v>
      </c>
      <c r="F23" s="140"/>
      <c r="G23" s="104">
        <f>E23*(1+H$7)</f>
        <v>157.5</v>
      </c>
      <c r="H23" s="103"/>
      <c r="I23" s="104">
        <f>G23*(1+J$7)</f>
        <v>165.375</v>
      </c>
      <c r="J23" s="103"/>
      <c r="K23" s="104">
        <f>I23*(1+L$7)</f>
        <v>173.64375000000001</v>
      </c>
      <c r="L23" s="103"/>
      <c r="M23" s="104">
        <f>K23*(1+N$7)</f>
        <v>182.32593750000001</v>
      </c>
      <c r="N23" s="105"/>
      <c r="O23" s="104">
        <f>M23*(1+P$7)</f>
        <v>191.44223437500003</v>
      </c>
      <c r="P23" s="105"/>
      <c r="Q23" s="104">
        <f>O23*(1+R$7)</f>
        <v>201.01434609375005</v>
      </c>
      <c r="R23" s="105"/>
      <c r="S23" s="104">
        <f>Q23*(1+T$7)</f>
        <v>211.06506339843756</v>
      </c>
      <c r="T23" s="105"/>
      <c r="U23" s="104">
        <f>S23*(1+V$7)</f>
        <v>221.61831656835943</v>
      </c>
      <c r="V23" s="105"/>
      <c r="W23" s="104">
        <f>U23*(1+X$7)</f>
        <v>232.6992323967774</v>
      </c>
      <c r="X23" s="105"/>
      <c r="Y23" s="104">
        <f>W23*(1+Z$7)</f>
        <v>244.33419401661629</v>
      </c>
      <c r="Z23" s="105"/>
      <c r="AA23" s="104">
        <f>Y23*(1+AB$7)</f>
        <v>256.55090371744711</v>
      </c>
      <c r="AB23" s="105"/>
      <c r="AC23" s="106">
        <f t="shared" si="0"/>
        <v>2387.5689780663879</v>
      </c>
      <c r="AD23" s="107"/>
    </row>
    <row r="24" spans="3:30">
      <c r="C24" s="108" t="s">
        <v>75</v>
      </c>
      <c r="D24" s="109" t="s">
        <v>71</v>
      </c>
      <c r="E24" s="141">
        <v>135</v>
      </c>
      <c r="F24" s="142"/>
      <c r="G24" s="111">
        <f t="shared" si="1"/>
        <v>141.75</v>
      </c>
      <c r="H24" s="110"/>
      <c r="I24" s="111">
        <f t="shared" si="1"/>
        <v>148.83750000000001</v>
      </c>
      <c r="J24" s="110"/>
      <c r="K24" s="111">
        <f t="shared" si="1"/>
        <v>156.27937500000002</v>
      </c>
      <c r="L24" s="110"/>
      <c r="M24" s="111">
        <f t="shared" si="1"/>
        <v>164.09334375000003</v>
      </c>
      <c r="N24" s="112"/>
      <c r="O24" s="111">
        <f t="shared" ref="O24:O26" si="16">M24*(1+P$7)</f>
        <v>172.29801093750004</v>
      </c>
      <c r="P24" s="112"/>
      <c r="Q24" s="111">
        <f t="shared" ref="Q24:Q26" si="17">O24*(1+R$7)</f>
        <v>180.91291148437506</v>
      </c>
      <c r="R24" s="112"/>
      <c r="S24" s="111">
        <f t="shared" ref="S24:S26" si="18">Q24*(1+T$7)</f>
        <v>189.95855705859381</v>
      </c>
      <c r="T24" s="112"/>
      <c r="U24" s="111">
        <f t="shared" ref="U24:U26" si="19">S24*(1+V$7)</f>
        <v>199.45648491152352</v>
      </c>
      <c r="V24" s="112"/>
      <c r="W24" s="111">
        <f t="shared" ref="W24:W26" si="20">U24*(1+X$7)</f>
        <v>209.42930915709971</v>
      </c>
      <c r="X24" s="112"/>
      <c r="Y24" s="111">
        <f t="shared" ref="Y24:Y26" si="21">W24*(1+Z$7)</f>
        <v>219.90077461495471</v>
      </c>
      <c r="Z24" s="112"/>
      <c r="AA24" s="111">
        <f t="shared" ref="AA24:AA26" si="22">Y24*(1+AB$7)</f>
        <v>230.89581334570246</v>
      </c>
      <c r="AB24" s="112"/>
      <c r="AC24" s="113">
        <f t="shared" si="0"/>
        <v>2148.8120802597496</v>
      </c>
      <c r="AD24" s="114"/>
    </row>
    <row r="25" spans="3:30">
      <c r="C25" s="108" t="s">
        <v>75</v>
      </c>
      <c r="D25" s="109" t="s">
        <v>73</v>
      </c>
      <c r="E25" s="141">
        <v>200</v>
      </c>
      <c r="F25" s="142"/>
      <c r="G25" s="111">
        <f t="shared" si="1"/>
        <v>210</v>
      </c>
      <c r="H25" s="110"/>
      <c r="I25" s="111">
        <f t="shared" si="1"/>
        <v>220.5</v>
      </c>
      <c r="J25" s="110"/>
      <c r="K25" s="111">
        <f t="shared" si="1"/>
        <v>231.52500000000001</v>
      </c>
      <c r="L25" s="110"/>
      <c r="M25" s="111">
        <f t="shared" si="1"/>
        <v>243.10125000000002</v>
      </c>
      <c r="N25" s="112"/>
      <c r="O25" s="111">
        <f t="shared" si="16"/>
        <v>255.25631250000004</v>
      </c>
      <c r="P25" s="112"/>
      <c r="Q25" s="111">
        <f t="shared" si="17"/>
        <v>268.01912812500007</v>
      </c>
      <c r="R25" s="112"/>
      <c r="S25" s="111">
        <f t="shared" si="18"/>
        <v>281.4200845312501</v>
      </c>
      <c r="T25" s="112"/>
      <c r="U25" s="111">
        <f t="shared" si="19"/>
        <v>295.49108875781263</v>
      </c>
      <c r="V25" s="112"/>
      <c r="W25" s="111">
        <f t="shared" si="20"/>
        <v>310.26564319570326</v>
      </c>
      <c r="X25" s="112"/>
      <c r="Y25" s="111">
        <f t="shared" si="21"/>
        <v>325.77892535548841</v>
      </c>
      <c r="Z25" s="112"/>
      <c r="AA25" s="111">
        <f t="shared" si="22"/>
        <v>342.06787162326287</v>
      </c>
      <c r="AB25" s="112"/>
      <c r="AC25" s="113">
        <f t="shared" si="0"/>
        <v>3183.4253040885174</v>
      </c>
      <c r="AD25" s="114"/>
    </row>
    <row r="26" spans="3:30">
      <c r="C26" s="22" t="s">
        <v>75</v>
      </c>
      <c r="D26" s="20" t="s">
        <v>74</v>
      </c>
      <c r="E26" s="60">
        <v>100</v>
      </c>
      <c r="F26" s="143"/>
      <c r="G26" s="6">
        <f t="shared" si="1"/>
        <v>105</v>
      </c>
      <c r="H26" s="39"/>
      <c r="I26" s="6">
        <f t="shared" si="1"/>
        <v>110.25</v>
      </c>
      <c r="J26" s="39"/>
      <c r="K26" s="6">
        <f t="shared" si="1"/>
        <v>115.7625</v>
      </c>
      <c r="L26" s="39"/>
      <c r="M26" s="6">
        <f t="shared" si="1"/>
        <v>121.55062500000001</v>
      </c>
      <c r="N26" s="45"/>
      <c r="O26" s="6">
        <f t="shared" si="16"/>
        <v>127.62815625000002</v>
      </c>
      <c r="P26" s="45"/>
      <c r="Q26" s="6">
        <f t="shared" si="17"/>
        <v>134.00956406250003</v>
      </c>
      <c r="R26" s="45"/>
      <c r="S26" s="6">
        <f t="shared" si="18"/>
        <v>140.71004226562505</v>
      </c>
      <c r="T26" s="45"/>
      <c r="U26" s="6">
        <f t="shared" si="19"/>
        <v>147.74554437890632</v>
      </c>
      <c r="V26" s="45"/>
      <c r="W26" s="6">
        <f t="shared" si="20"/>
        <v>155.13282159785163</v>
      </c>
      <c r="X26" s="45"/>
      <c r="Y26" s="6">
        <f t="shared" si="21"/>
        <v>162.88946267774421</v>
      </c>
      <c r="Z26" s="45"/>
      <c r="AA26" s="6">
        <f t="shared" si="22"/>
        <v>171.03393581163144</v>
      </c>
      <c r="AB26" s="45"/>
      <c r="AC26" s="68">
        <f t="shared" si="0"/>
        <v>1591.7126520442587</v>
      </c>
      <c r="AD26" s="69"/>
    </row>
    <row r="27" spans="3:30">
      <c r="C27" s="19"/>
      <c r="D27" s="94"/>
      <c r="E27" s="59"/>
      <c r="F27" s="144"/>
      <c r="G27" s="4"/>
      <c r="H27" s="40"/>
      <c r="I27" s="4"/>
      <c r="J27" s="40"/>
      <c r="K27" s="4"/>
      <c r="L27" s="40"/>
      <c r="M27" s="4"/>
      <c r="N27" s="40"/>
      <c r="O27" s="4"/>
      <c r="P27" s="40"/>
      <c r="Q27" s="4"/>
      <c r="R27" s="40"/>
      <c r="S27" s="4"/>
      <c r="T27" s="40"/>
      <c r="U27" s="4"/>
      <c r="V27" s="40"/>
      <c r="W27" s="4"/>
      <c r="X27" s="40"/>
      <c r="Y27" s="4"/>
      <c r="Z27" s="40"/>
      <c r="AA27" s="4"/>
      <c r="AB27" s="40"/>
      <c r="AC27" s="67"/>
      <c r="AD27" s="64"/>
    </row>
    <row r="28" spans="3:30">
      <c r="C28" s="22" t="s">
        <v>76</v>
      </c>
      <c r="D28" s="7" t="s">
        <v>77</v>
      </c>
      <c r="E28" s="60">
        <v>300</v>
      </c>
      <c r="F28" s="143"/>
      <c r="G28" s="6">
        <f t="shared" si="1"/>
        <v>315</v>
      </c>
      <c r="H28" s="39"/>
      <c r="I28" s="6">
        <f t="shared" si="1"/>
        <v>330.75</v>
      </c>
      <c r="J28" s="39"/>
      <c r="K28" s="6">
        <f t="shared" si="1"/>
        <v>347.28750000000002</v>
      </c>
      <c r="L28" s="39"/>
      <c r="M28" s="6">
        <f t="shared" si="1"/>
        <v>364.65187500000002</v>
      </c>
      <c r="N28" s="45"/>
      <c r="O28" s="6">
        <f t="shared" ref="O28" si="23">M28*(1+P$7)</f>
        <v>382.88446875000005</v>
      </c>
      <c r="P28" s="45"/>
      <c r="Q28" s="6">
        <f t="shared" ref="Q28" si="24">O28*(1+R$7)</f>
        <v>402.0286921875001</v>
      </c>
      <c r="R28" s="45"/>
      <c r="S28" s="6">
        <f t="shared" ref="S28" si="25">Q28*(1+T$7)</f>
        <v>422.13012679687512</v>
      </c>
      <c r="T28" s="45"/>
      <c r="U28" s="6">
        <f t="shared" ref="U28" si="26">S28*(1+V$7)</f>
        <v>443.23663313671886</v>
      </c>
      <c r="V28" s="45"/>
      <c r="W28" s="6">
        <f t="shared" ref="W28" si="27">U28*(1+X$7)</f>
        <v>465.39846479355481</v>
      </c>
      <c r="X28" s="45"/>
      <c r="Y28" s="6">
        <f t="shared" ref="Y28" si="28">W28*(1+Z$7)</f>
        <v>488.66838803323259</v>
      </c>
      <c r="Z28" s="45"/>
      <c r="AA28" s="6">
        <f t="shared" ref="AA28" si="29">Y28*(1+AB$7)</f>
        <v>513.10180743489423</v>
      </c>
      <c r="AB28" s="45"/>
      <c r="AC28" s="68">
        <f t="shared" si="0"/>
        <v>4775.1379561327758</v>
      </c>
      <c r="AD28" s="69"/>
    </row>
    <row r="29" spans="3:30">
      <c r="C29" s="19"/>
      <c r="D29" s="20"/>
      <c r="E29" s="59"/>
      <c r="F29" s="144"/>
      <c r="G29" s="4"/>
      <c r="H29" s="40"/>
      <c r="I29" s="4"/>
      <c r="J29" s="40"/>
      <c r="K29" s="4"/>
      <c r="L29" s="40"/>
      <c r="M29" s="4"/>
      <c r="N29" s="40"/>
      <c r="O29" s="4"/>
      <c r="P29" s="40"/>
      <c r="Q29" s="4"/>
      <c r="R29" s="40"/>
      <c r="S29" s="4"/>
      <c r="T29" s="40"/>
      <c r="U29" s="4"/>
      <c r="V29" s="40"/>
      <c r="W29" s="4"/>
      <c r="X29" s="40"/>
      <c r="Y29" s="4"/>
      <c r="Z29" s="40"/>
      <c r="AA29" s="4"/>
      <c r="AB29" s="40"/>
      <c r="AC29" s="67"/>
      <c r="AD29" s="64"/>
    </row>
    <row r="30" spans="3:30">
      <c r="C30" s="115" t="s">
        <v>61</v>
      </c>
      <c r="D30" s="102"/>
      <c r="E30" s="145">
        <f>SUM(E11:E28)</f>
        <v>1975</v>
      </c>
      <c r="F30" s="146"/>
      <c r="G30" s="116">
        <f>SUM(G11:G28)</f>
        <v>2073.75</v>
      </c>
      <c r="H30" s="105"/>
      <c r="I30" s="116">
        <f>SUM(I11:I28)</f>
        <v>2177.4375</v>
      </c>
      <c r="J30" s="105"/>
      <c r="K30" s="116">
        <f>SUM(K11:K28)</f>
        <v>2286.3093750000003</v>
      </c>
      <c r="L30" s="105"/>
      <c r="M30" s="116">
        <f>SUM(M11:M28)</f>
        <v>2400.6248437500003</v>
      </c>
      <c r="N30" s="105"/>
      <c r="O30" s="116">
        <f>SUM(O11:O28)</f>
        <v>2520.6560859374999</v>
      </c>
      <c r="P30" s="105"/>
      <c r="Q30" s="116">
        <f>SUM(Q11:Q28)</f>
        <v>2646.6888902343753</v>
      </c>
      <c r="R30" s="105"/>
      <c r="S30" s="116">
        <f>SUM(S11:S28)</f>
        <v>2779.0233347460949</v>
      </c>
      <c r="T30" s="105"/>
      <c r="U30" s="116">
        <f>SUM(U11:U28)</f>
        <v>2917.9745014833998</v>
      </c>
      <c r="V30" s="105"/>
      <c r="W30" s="116">
        <f>SUM(W11:W28)</f>
        <v>3063.87322655757</v>
      </c>
      <c r="X30" s="105"/>
      <c r="Y30" s="116">
        <f>SUM(Y11:Y28)</f>
        <v>3217.0668878854481</v>
      </c>
      <c r="Z30" s="105"/>
      <c r="AA30" s="116">
        <f>SUM(AA11:AA28)</f>
        <v>3377.9202322797209</v>
      </c>
      <c r="AB30" s="105"/>
      <c r="AC30" s="117">
        <f>SUM(AC11:AC28)</f>
        <v>31436.324877874111</v>
      </c>
      <c r="AD30" s="107"/>
    </row>
    <row r="31" spans="3:30">
      <c r="C31" s="19"/>
      <c r="D31" s="20"/>
      <c r="E31" s="59"/>
      <c r="F31" s="144"/>
      <c r="G31" s="4"/>
      <c r="H31" s="40"/>
      <c r="I31" s="4"/>
      <c r="J31" s="40"/>
      <c r="K31" s="4"/>
      <c r="L31" s="40"/>
      <c r="M31" s="4"/>
      <c r="N31" s="40"/>
      <c r="O31" s="4"/>
      <c r="P31" s="40"/>
      <c r="Q31" s="4"/>
      <c r="R31" s="40"/>
      <c r="S31" s="4"/>
      <c r="T31" s="40"/>
      <c r="U31" s="4"/>
      <c r="V31" s="40"/>
      <c r="W31" s="4"/>
      <c r="X31" s="40"/>
      <c r="Y31" s="4"/>
      <c r="Z31" s="40"/>
      <c r="AA31" s="4"/>
      <c r="AB31" s="40"/>
      <c r="AC31" s="63"/>
      <c r="AD31" s="64"/>
    </row>
    <row r="32" spans="3:30" ht="13" thickBot="1">
      <c r="C32" s="24" t="s">
        <v>59</v>
      </c>
      <c r="D32" s="12"/>
      <c r="E32" s="98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54"/>
      <c r="AD32" s="49"/>
    </row>
    <row r="33" spans="3:30" ht="13" thickTop="1">
      <c r="C33" s="25"/>
      <c r="D33" s="9"/>
      <c r="E33" s="62"/>
      <c r="F33" s="147"/>
      <c r="G33" s="8"/>
      <c r="H33" s="118"/>
      <c r="I33" s="8"/>
      <c r="J33" s="118"/>
      <c r="K33" s="8"/>
      <c r="L33" s="118"/>
      <c r="M33" s="8"/>
      <c r="N33" s="118"/>
      <c r="O33" s="8"/>
      <c r="P33" s="118"/>
      <c r="Q33" s="8"/>
      <c r="R33" s="118"/>
      <c r="S33" s="8"/>
      <c r="T33" s="118"/>
      <c r="U33" s="8"/>
      <c r="V33" s="118"/>
      <c r="W33" s="8"/>
      <c r="X33" s="118"/>
      <c r="Y33" s="8"/>
      <c r="Z33" s="118"/>
      <c r="AA33" s="8"/>
      <c r="AB33" s="118"/>
      <c r="AC33" s="70"/>
      <c r="AD33" s="119"/>
    </row>
    <row r="34" spans="3:30">
      <c r="C34" s="101" t="s">
        <v>82</v>
      </c>
      <c r="D34" s="102"/>
      <c r="E34" s="139">
        <v>-200</v>
      </c>
      <c r="F34" s="140">
        <f>-E34/E$30</f>
        <v>0.10126582278481013</v>
      </c>
      <c r="G34" s="104">
        <f>-G$30*H34</f>
        <v>-210</v>
      </c>
      <c r="H34" s="103">
        <f>F34</f>
        <v>0.10126582278481013</v>
      </c>
      <c r="I34" s="104">
        <f>-J34*I$30</f>
        <v>-220.5</v>
      </c>
      <c r="J34" s="103">
        <f>F34</f>
        <v>0.10126582278481013</v>
      </c>
      <c r="K34" s="104">
        <f>-L34*K$30</f>
        <v>-231.52500000000003</v>
      </c>
      <c r="L34" s="103">
        <f>F34</f>
        <v>0.10126582278481013</v>
      </c>
      <c r="M34" s="104">
        <f>-N34*M$30</f>
        <v>-243.10125000000002</v>
      </c>
      <c r="N34" s="105">
        <f>F34</f>
        <v>0.10126582278481013</v>
      </c>
      <c r="O34" s="104">
        <f>-P34*O$30</f>
        <v>-255.25631249999998</v>
      </c>
      <c r="P34" s="105">
        <f>F34</f>
        <v>0.10126582278481013</v>
      </c>
      <c r="Q34" s="104">
        <f>-R34*Q$30</f>
        <v>-268.01912812500001</v>
      </c>
      <c r="R34" s="105">
        <f>$F34</f>
        <v>0.10126582278481013</v>
      </c>
      <c r="S34" s="104">
        <f>-T34*S$30</f>
        <v>-281.4200845312501</v>
      </c>
      <c r="T34" s="105">
        <f>$F34</f>
        <v>0.10126582278481013</v>
      </c>
      <c r="U34" s="104">
        <f>-V34*U$30</f>
        <v>-295.49108875781263</v>
      </c>
      <c r="V34" s="105">
        <f>$F34</f>
        <v>0.10126582278481013</v>
      </c>
      <c r="W34" s="104">
        <f>-X34*W$30</f>
        <v>-310.26564319570326</v>
      </c>
      <c r="X34" s="105">
        <f>$F34</f>
        <v>0.10126582278481013</v>
      </c>
      <c r="Y34" s="104">
        <f>-Z34*Y$30</f>
        <v>-325.77892535548841</v>
      </c>
      <c r="Z34" s="105">
        <f>$F34</f>
        <v>0.10126582278481013</v>
      </c>
      <c r="AA34" s="104">
        <f>-AB34*AA$30</f>
        <v>-342.06787162326287</v>
      </c>
      <c r="AB34" s="105">
        <f>$F34</f>
        <v>0.10126582278481013</v>
      </c>
      <c r="AC34" s="106">
        <f>E34+G34+I34+K34+M34+O34+Q34+S34+U34+W34+Y34+AA34</f>
        <v>-3183.4253040885174</v>
      </c>
      <c r="AD34" s="107">
        <f>-AC34/AC$30</f>
        <v>0.10126582278481013</v>
      </c>
    </row>
    <row r="35" spans="3:30">
      <c r="C35" s="120" t="s">
        <v>78</v>
      </c>
      <c r="D35" s="121"/>
      <c r="E35" s="141">
        <v>-150</v>
      </c>
      <c r="F35" s="142">
        <f t="shared" ref="F35:F39" si="30">-E35/E$30</f>
        <v>7.5949367088607597E-2</v>
      </c>
      <c r="G35" s="111">
        <f t="shared" ref="G35:G37" si="31">-G$30*H35</f>
        <v>-157.5</v>
      </c>
      <c r="H35" s="110">
        <f t="shared" ref="H35:H37" si="32">F35</f>
        <v>7.5949367088607597E-2</v>
      </c>
      <c r="I35" s="111">
        <f t="shared" ref="I35:I37" si="33">-J35*I$30</f>
        <v>-165.375</v>
      </c>
      <c r="J35" s="110">
        <f t="shared" ref="J35:J37" si="34">F35</f>
        <v>7.5949367088607597E-2</v>
      </c>
      <c r="K35" s="111">
        <f t="shared" ref="K35:K37" si="35">-L35*K$30</f>
        <v>-173.64375000000004</v>
      </c>
      <c r="L35" s="110">
        <f t="shared" ref="L35:L37" si="36">F35</f>
        <v>7.5949367088607597E-2</v>
      </c>
      <c r="M35" s="111">
        <f t="shared" ref="M35:O37" si="37">-N35*M$30</f>
        <v>-182.32593750000004</v>
      </c>
      <c r="N35" s="112">
        <f t="shared" ref="N35:N37" si="38">F35</f>
        <v>7.5949367088607597E-2</v>
      </c>
      <c r="O35" s="111">
        <f t="shared" si="37"/>
        <v>-191.442234375</v>
      </c>
      <c r="P35" s="112">
        <f t="shared" ref="P35:P37" si="39">F35</f>
        <v>7.5949367088607597E-2</v>
      </c>
      <c r="Q35" s="111">
        <f t="shared" ref="Q35" si="40">-R35*Q$30</f>
        <v>-201.01434609375002</v>
      </c>
      <c r="R35" s="112">
        <f t="shared" ref="R35:AB37" si="41">$F35</f>
        <v>7.5949367088607597E-2</v>
      </c>
      <c r="S35" s="111">
        <f t="shared" ref="S35" si="42">-T35*S$30</f>
        <v>-211.06506339843759</v>
      </c>
      <c r="T35" s="112">
        <f t="shared" si="41"/>
        <v>7.5949367088607597E-2</v>
      </c>
      <c r="U35" s="111">
        <f>-V35*U$30</f>
        <v>-221.61831656835949</v>
      </c>
      <c r="V35" s="112">
        <f t="shared" si="41"/>
        <v>7.5949367088607597E-2</v>
      </c>
      <c r="W35" s="111">
        <f>-X35*W$30</f>
        <v>-232.69923239677746</v>
      </c>
      <c r="X35" s="112">
        <f t="shared" si="41"/>
        <v>7.5949367088607597E-2</v>
      </c>
      <c r="Y35" s="111">
        <f>-Z35*Y$30</f>
        <v>-244.33419401661632</v>
      </c>
      <c r="Z35" s="112">
        <f t="shared" si="41"/>
        <v>7.5949367088607597E-2</v>
      </c>
      <c r="AA35" s="111">
        <f>-AB35*AA$30</f>
        <v>-256.55090371744717</v>
      </c>
      <c r="AB35" s="112">
        <f t="shared" si="41"/>
        <v>7.5949367088607597E-2</v>
      </c>
      <c r="AC35" s="113">
        <f t="shared" ref="AC35:AC37" si="43">E35+G35+I35+K35+M35+O35+Q35+S35+U35+W35+Y35+AA35</f>
        <v>-2387.5689780663879</v>
      </c>
      <c r="AD35" s="114">
        <f t="shared" ref="AD35:AD37" si="44">-AC35/AC$30</f>
        <v>7.5949367088607583E-2</v>
      </c>
    </row>
    <row r="36" spans="3:30">
      <c r="C36" s="120" t="s">
        <v>79</v>
      </c>
      <c r="D36" s="121"/>
      <c r="E36" s="141">
        <v>-50</v>
      </c>
      <c r="F36" s="142">
        <f t="shared" si="30"/>
        <v>2.5316455696202531E-2</v>
      </c>
      <c r="G36" s="111">
        <f t="shared" si="31"/>
        <v>-52.5</v>
      </c>
      <c r="H36" s="110">
        <f>F36</f>
        <v>2.5316455696202531E-2</v>
      </c>
      <c r="I36" s="111">
        <f t="shared" si="33"/>
        <v>-55.125</v>
      </c>
      <c r="J36" s="110">
        <f t="shared" si="34"/>
        <v>2.5316455696202531E-2</v>
      </c>
      <c r="K36" s="111">
        <f t="shared" si="35"/>
        <v>-57.881250000000009</v>
      </c>
      <c r="L36" s="110">
        <f t="shared" si="36"/>
        <v>2.5316455696202531E-2</v>
      </c>
      <c r="M36" s="111">
        <f t="shared" si="37"/>
        <v>-60.775312500000005</v>
      </c>
      <c r="N36" s="112">
        <f t="shared" si="38"/>
        <v>2.5316455696202531E-2</v>
      </c>
      <c r="O36" s="111">
        <f t="shared" si="37"/>
        <v>-63.814078124999995</v>
      </c>
      <c r="P36" s="112">
        <f t="shared" si="39"/>
        <v>2.5316455696202531E-2</v>
      </c>
      <c r="Q36" s="111">
        <f t="shared" ref="Q36" si="45">-R36*Q$30</f>
        <v>-67.004782031250002</v>
      </c>
      <c r="R36" s="112">
        <f t="shared" si="41"/>
        <v>2.5316455696202531E-2</v>
      </c>
      <c r="S36" s="111">
        <f t="shared" ref="S36" si="46">-T36*S$30</f>
        <v>-70.355021132812524</v>
      </c>
      <c r="T36" s="112">
        <f t="shared" si="41"/>
        <v>2.5316455696202531E-2</v>
      </c>
      <c r="U36" s="111">
        <f t="shared" ref="U36" si="47">-V36*U$30</f>
        <v>-73.872772189453158</v>
      </c>
      <c r="V36" s="112">
        <f t="shared" si="41"/>
        <v>2.5316455696202531E-2</v>
      </c>
      <c r="W36" s="111">
        <f t="shared" ref="W36" si="48">-X36*W$30</f>
        <v>-77.566410798925816</v>
      </c>
      <c r="X36" s="112">
        <f t="shared" si="41"/>
        <v>2.5316455696202531E-2</v>
      </c>
      <c r="Y36" s="111">
        <f t="shared" ref="Y36" si="49">-Z36*Y$30</f>
        <v>-81.444731338872103</v>
      </c>
      <c r="Z36" s="112">
        <f t="shared" si="41"/>
        <v>2.5316455696202531E-2</v>
      </c>
      <c r="AA36" s="111">
        <f t="shared" ref="AA36" si="50">-AB36*AA$30</f>
        <v>-85.516967905815719</v>
      </c>
      <c r="AB36" s="112">
        <f t="shared" si="41"/>
        <v>2.5316455696202531E-2</v>
      </c>
      <c r="AC36" s="113">
        <f t="shared" si="43"/>
        <v>-795.85632602212934</v>
      </c>
      <c r="AD36" s="114">
        <f t="shared" si="44"/>
        <v>2.5316455696202531E-2</v>
      </c>
    </row>
    <row r="37" spans="3:30">
      <c r="C37" s="108" t="s">
        <v>80</v>
      </c>
      <c r="D37" s="109"/>
      <c r="E37" s="141">
        <v>-50</v>
      </c>
      <c r="F37" s="142">
        <f t="shared" si="30"/>
        <v>2.5316455696202531E-2</v>
      </c>
      <c r="G37" s="111">
        <f t="shared" si="31"/>
        <v>-52.5</v>
      </c>
      <c r="H37" s="110">
        <f t="shared" si="32"/>
        <v>2.5316455696202531E-2</v>
      </c>
      <c r="I37" s="111">
        <f t="shared" si="33"/>
        <v>-55.125</v>
      </c>
      <c r="J37" s="110">
        <f t="shared" si="34"/>
        <v>2.5316455696202531E-2</v>
      </c>
      <c r="K37" s="111">
        <f t="shared" si="35"/>
        <v>-57.881250000000009</v>
      </c>
      <c r="L37" s="110">
        <f t="shared" si="36"/>
        <v>2.5316455696202531E-2</v>
      </c>
      <c r="M37" s="111">
        <f t="shared" si="37"/>
        <v>-60.775312500000005</v>
      </c>
      <c r="N37" s="112">
        <f t="shared" si="38"/>
        <v>2.5316455696202531E-2</v>
      </c>
      <c r="O37" s="111">
        <f t="shared" si="37"/>
        <v>-63.814078124999995</v>
      </c>
      <c r="P37" s="112">
        <f t="shared" si="39"/>
        <v>2.5316455696202531E-2</v>
      </c>
      <c r="Q37" s="111">
        <f t="shared" ref="Q37" si="51">-R37*Q$30</f>
        <v>-67.004782031250002</v>
      </c>
      <c r="R37" s="112">
        <f t="shared" si="41"/>
        <v>2.5316455696202531E-2</v>
      </c>
      <c r="S37" s="111">
        <f t="shared" ref="S37" si="52">-T37*S$30</f>
        <v>-70.355021132812524</v>
      </c>
      <c r="T37" s="112">
        <f t="shared" si="41"/>
        <v>2.5316455696202531E-2</v>
      </c>
      <c r="U37" s="111">
        <f t="shared" ref="U37" si="53">-V37*U$30</f>
        <v>-73.872772189453158</v>
      </c>
      <c r="V37" s="112">
        <f t="shared" si="41"/>
        <v>2.5316455696202531E-2</v>
      </c>
      <c r="W37" s="111">
        <f t="shared" ref="W37" si="54">-X37*W$30</f>
        <v>-77.566410798925816</v>
      </c>
      <c r="X37" s="112">
        <f t="shared" si="41"/>
        <v>2.5316455696202531E-2</v>
      </c>
      <c r="Y37" s="111">
        <f t="shared" ref="Y37" si="55">-Z37*Y$30</f>
        <v>-81.444731338872103</v>
      </c>
      <c r="Z37" s="112">
        <f t="shared" si="41"/>
        <v>2.5316455696202531E-2</v>
      </c>
      <c r="AA37" s="111">
        <f t="shared" ref="AA37" si="56">-AB37*AA$30</f>
        <v>-85.516967905815719</v>
      </c>
      <c r="AB37" s="112">
        <f t="shared" si="41"/>
        <v>2.5316455696202531E-2</v>
      </c>
      <c r="AC37" s="113">
        <f t="shared" si="43"/>
        <v>-795.85632602212934</v>
      </c>
      <c r="AD37" s="114">
        <f t="shared" si="44"/>
        <v>2.5316455696202531E-2</v>
      </c>
    </row>
    <row r="38" spans="3:30">
      <c r="C38" s="19"/>
      <c r="D38" s="20"/>
      <c r="E38" s="59"/>
      <c r="F38" s="137"/>
      <c r="G38" s="4"/>
      <c r="H38" s="37"/>
      <c r="I38" s="4"/>
      <c r="J38" s="37"/>
      <c r="K38" s="4"/>
      <c r="L38" s="37"/>
      <c r="M38" s="4"/>
      <c r="N38" s="44"/>
      <c r="O38" s="4"/>
      <c r="P38" s="44"/>
      <c r="Q38" s="4"/>
      <c r="R38" s="44"/>
      <c r="S38" s="4"/>
      <c r="T38" s="44"/>
      <c r="U38" s="4"/>
      <c r="V38" s="44"/>
      <c r="W38" s="4"/>
      <c r="X38" s="44"/>
      <c r="Y38" s="4"/>
      <c r="Z38" s="44"/>
      <c r="AA38" s="4"/>
      <c r="AB38" s="44"/>
      <c r="AC38" s="67"/>
      <c r="AD38" s="64"/>
    </row>
    <row r="39" spans="3:30">
      <c r="C39" s="115" t="s">
        <v>57</v>
      </c>
      <c r="D39" s="102"/>
      <c r="E39" s="145">
        <f>SUM(E34:E37)</f>
        <v>-450</v>
      </c>
      <c r="F39" s="140">
        <f t="shared" si="30"/>
        <v>0.22784810126582278</v>
      </c>
      <c r="G39" s="116">
        <f>SUM(G34:G37)</f>
        <v>-472.5</v>
      </c>
      <c r="H39" s="103">
        <f>-G39/G30</f>
        <v>0.22784810126582278</v>
      </c>
      <c r="I39" s="116">
        <f>SUM(I34:I37)</f>
        <v>-496.125</v>
      </c>
      <c r="J39" s="103">
        <f>-I39/I30</f>
        <v>0.22784810126582278</v>
      </c>
      <c r="K39" s="116">
        <f>SUM(K34:K37)</f>
        <v>-520.93125000000009</v>
      </c>
      <c r="L39" s="103">
        <f>-K39/K30</f>
        <v>0.22784810126582281</v>
      </c>
      <c r="M39" s="116">
        <f>SUM(M34:M37)</f>
        <v>-546.97781250000003</v>
      </c>
      <c r="N39" s="105">
        <f>-M39/M30</f>
        <v>0.22784810126582278</v>
      </c>
      <c r="O39" s="116">
        <f>SUM(O34:O37)</f>
        <v>-574.32670312499999</v>
      </c>
      <c r="P39" s="105">
        <f>-O39/O30</f>
        <v>0.22784810126582278</v>
      </c>
      <c r="Q39" s="116">
        <f>SUM(Q34:Q37)</f>
        <v>-603.04303828125001</v>
      </c>
      <c r="R39" s="105">
        <f>-Q39/Q30</f>
        <v>0.22784810126582275</v>
      </c>
      <c r="S39" s="116">
        <f>SUM(S34:S37)</f>
        <v>-633.19519019531276</v>
      </c>
      <c r="T39" s="105">
        <f>-S39/S30</f>
        <v>0.22784810126582278</v>
      </c>
      <c r="U39" s="116">
        <f>SUM(U34:U37)</f>
        <v>-664.85494970507841</v>
      </c>
      <c r="V39" s="105">
        <f>-U39/U30</f>
        <v>0.22784810126582278</v>
      </c>
      <c r="W39" s="116">
        <f>SUM(W34:W37)</f>
        <v>-698.09769719033238</v>
      </c>
      <c r="X39" s="105">
        <f>-W39/W30</f>
        <v>0.22784810126582278</v>
      </c>
      <c r="Y39" s="116">
        <f>SUM(Y34:Y37)</f>
        <v>-733.00258204984891</v>
      </c>
      <c r="Z39" s="105">
        <f>-Y39/Y30</f>
        <v>0.22784810126582278</v>
      </c>
      <c r="AA39" s="116">
        <f>SUM(AA34:AA37)</f>
        <v>-769.65271115234145</v>
      </c>
      <c r="AB39" s="105">
        <f>-AA39/AA30</f>
        <v>0.22784810126582278</v>
      </c>
      <c r="AC39" s="117">
        <f>SUM(AC34:AC37)</f>
        <v>-7162.7069341991628</v>
      </c>
      <c r="AD39" s="107">
        <f>-AC39/AC30</f>
        <v>0.22784810126582272</v>
      </c>
    </row>
    <row r="40" spans="3:30">
      <c r="C40" s="19"/>
      <c r="D40" s="20"/>
      <c r="E40" s="59"/>
      <c r="F40" s="148"/>
      <c r="G40" s="4"/>
      <c r="H40" s="41"/>
      <c r="I40" s="4"/>
      <c r="J40" s="41"/>
      <c r="K40" s="4"/>
      <c r="L40" s="41"/>
      <c r="M40" s="4"/>
      <c r="N40" s="41"/>
      <c r="O40" s="4"/>
      <c r="P40" s="41"/>
      <c r="Q40" s="4"/>
      <c r="R40" s="41"/>
      <c r="S40" s="4"/>
      <c r="T40" s="41"/>
      <c r="U40" s="4"/>
      <c r="V40" s="41"/>
      <c r="W40" s="4"/>
      <c r="X40" s="41"/>
      <c r="Y40" s="4"/>
      <c r="Z40" s="41"/>
      <c r="AA40" s="4"/>
      <c r="AB40" s="41"/>
      <c r="AC40" s="67"/>
      <c r="AD40" s="71"/>
    </row>
    <row r="41" spans="3:30">
      <c r="C41" s="28" t="s">
        <v>64</v>
      </c>
      <c r="D41" s="15"/>
      <c r="E41" s="99">
        <f>E30+E39</f>
        <v>1525</v>
      </c>
      <c r="F41" s="35">
        <f>E41/E30</f>
        <v>0.77215189873417722</v>
      </c>
      <c r="G41" s="14">
        <f>G30+G39</f>
        <v>1601.25</v>
      </c>
      <c r="H41" s="35">
        <f>G41/G8</f>
        <v>0.77215189873417722</v>
      </c>
      <c r="I41" s="14">
        <f>I30+I39</f>
        <v>1681.3125</v>
      </c>
      <c r="J41" s="35">
        <f>I41/I30</f>
        <v>0.77215189873417722</v>
      </c>
      <c r="K41" s="14">
        <f>K30+K39</f>
        <v>1765.3781250000002</v>
      </c>
      <c r="L41" s="35">
        <f>K41/K30</f>
        <v>0.77215189873417722</v>
      </c>
      <c r="M41" s="14">
        <f>M30+M39</f>
        <v>1853.6470312500003</v>
      </c>
      <c r="N41" s="35">
        <f>M41/M30</f>
        <v>0.77215189873417722</v>
      </c>
      <c r="O41" s="14">
        <f>O30+O39</f>
        <v>1946.3293828124999</v>
      </c>
      <c r="P41" s="35">
        <f>O41/O30</f>
        <v>0.77215189873417722</v>
      </c>
      <c r="Q41" s="14">
        <f>Q30+Q39</f>
        <v>2043.6458519531252</v>
      </c>
      <c r="R41" s="35">
        <f>Q41/Q30</f>
        <v>0.77215189873417722</v>
      </c>
      <c r="S41" s="14">
        <f>S30+S39</f>
        <v>2145.8281445507819</v>
      </c>
      <c r="T41" s="35">
        <f>S41/S30</f>
        <v>0.77215189873417711</v>
      </c>
      <c r="U41" s="14">
        <f>U30+U39</f>
        <v>2253.1195517783212</v>
      </c>
      <c r="V41" s="35">
        <f>U41/U30</f>
        <v>0.77215189873417722</v>
      </c>
      <c r="W41" s="14">
        <f>W30+W39</f>
        <v>2365.7755293672376</v>
      </c>
      <c r="X41" s="35">
        <f>W41/W30</f>
        <v>0.77215189873417722</v>
      </c>
      <c r="Y41" s="14">
        <f>Y30+Y39</f>
        <v>2484.064305835599</v>
      </c>
      <c r="Z41" s="35">
        <f>Y41/Y30</f>
        <v>0.77215189873417722</v>
      </c>
      <c r="AA41" s="14">
        <f>AA30+AA39</f>
        <v>2608.2675211273795</v>
      </c>
      <c r="AB41" s="35">
        <f>AA41/AA30</f>
        <v>0.77215189873417722</v>
      </c>
      <c r="AC41" s="55">
        <f>AC30+AC39</f>
        <v>24273.617943674948</v>
      </c>
      <c r="AD41" s="50">
        <f>AC41/AC30</f>
        <v>0.77215189873417722</v>
      </c>
    </row>
    <row r="42" spans="3:30">
      <c r="C42" s="29" t="s">
        <v>83</v>
      </c>
      <c r="D42" s="30"/>
      <c r="E42" s="61"/>
      <c r="F42" s="144"/>
      <c r="G42" s="2"/>
      <c r="H42" s="40"/>
      <c r="I42" s="2"/>
      <c r="J42" s="40"/>
      <c r="K42" s="2"/>
      <c r="L42" s="40"/>
      <c r="M42" s="2"/>
      <c r="N42" s="40"/>
      <c r="O42" s="2"/>
      <c r="P42" s="40"/>
      <c r="Q42" s="2"/>
      <c r="R42" s="40"/>
      <c r="S42" s="2"/>
      <c r="T42" s="40"/>
      <c r="U42" s="2"/>
      <c r="V42" s="40"/>
      <c r="W42" s="2"/>
      <c r="X42" s="40"/>
      <c r="Y42" s="2"/>
      <c r="Z42" s="40"/>
      <c r="AA42" s="2"/>
      <c r="AB42" s="40"/>
      <c r="AC42" s="72"/>
      <c r="AD42" s="64"/>
    </row>
    <row r="43" spans="3:30" ht="13" thickBot="1">
      <c r="C43" s="31" t="s">
        <v>60</v>
      </c>
      <c r="D43" s="13"/>
      <c r="E43" s="100"/>
      <c r="F43" s="42"/>
      <c r="G43" s="13"/>
      <c r="H43" s="42"/>
      <c r="I43" s="13"/>
      <c r="J43" s="42"/>
      <c r="K43" s="13"/>
      <c r="L43" s="42"/>
      <c r="M43" s="13"/>
      <c r="N43" s="42"/>
      <c r="O43" s="13"/>
      <c r="P43" s="42"/>
      <c r="Q43" s="13"/>
      <c r="R43" s="42"/>
      <c r="S43" s="13"/>
      <c r="T43" s="42"/>
      <c r="U43" s="13"/>
      <c r="V43" s="42"/>
      <c r="W43" s="13"/>
      <c r="X43" s="42"/>
      <c r="Y43" s="13"/>
      <c r="Z43" s="42"/>
      <c r="AA43" s="13"/>
      <c r="AB43" s="42"/>
      <c r="AC43" s="56"/>
      <c r="AD43" s="51"/>
    </row>
    <row r="44" spans="3:30">
      <c r="C44" s="19"/>
      <c r="D44" s="20"/>
      <c r="E44" s="59"/>
      <c r="F44" s="148"/>
      <c r="G44" s="4"/>
      <c r="H44" s="41"/>
      <c r="I44" s="4"/>
      <c r="J44" s="41"/>
      <c r="K44" s="4"/>
      <c r="L44" s="41"/>
      <c r="M44" s="4"/>
      <c r="N44" s="41"/>
      <c r="O44" s="4"/>
      <c r="P44" s="41"/>
      <c r="Q44" s="4"/>
      <c r="R44" s="41"/>
      <c r="S44" s="4"/>
      <c r="T44" s="41"/>
      <c r="U44" s="4"/>
      <c r="V44" s="41"/>
      <c r="W44" s="4"/>
      <c r="X44" s="41"/>
      <c r="Y44" s="4"/>
      <c r="Z44" s="41"/>
      <c r="AA44" s="4"/>
      <c r="AB44" s="41"/>
      <c r="AC44" s="67"/>
      <c r="AD44" s="71"/>
    </row>
    <row r="45" spans="3:30">
      <c r="C45" s="101" t="s">
        <v>50</v>
      </c>
      <c r="D45" s="102"/>
      <c r="E45" s="139">
        <v>-1000</v>
      </c>
      <c r="F45" s="146"/>
      <c r="G45" s="104">
        <f>E45</f>
        <v>-1000</v>
      </c>
      <c r="H45" s="105"/>
      <c r="I45" s="104">
        <f>E45</f>
        <v>-1000</v>
      </c>
      <c r="J45" s="105"/>
      <c r="K45" s="104">
        <f>E45</f>
        <v>-1000</v>
      </c>
      <c r="L45" s="105"/>
      <c r="M45" s="104">
        <f>E45</f>
        <v>-1000</v>
      </c>
      <c r="N45" s="105"/>
      <c r="O45" s="104">
        <f>$E45</f>
        <v>-1000</v>
      </c>
      <c r="P45" s="105"/>
      <c r="Q45" s="104">
        <f>$E45</f>
        <v>-1000</v>
      </c>
      <c r="R45" s="105"/>
      <c r="S45" s="104">
        <f>$E45</f>
        <v>-1000</v>
      </c>
      <c r="T45" s="105"/>
      <c r="U45" s="104">
        <f>$E45</f>
        <v>-1000</v>
      </c>
      <c r="V45" s="105"/>
      <c r="W45" s="104">
        <f>$E45</f>
        <v>-1000</v>
      </c>
      <c r="X45" s="105"/>
      <c r="Y45" s="104">
        <f>$E45</f>
        <v>-1000</v>
      </c>
      <c r="Z45" s="105"/>
      <c r="AA45" s="104">
        <f>$E45</f>
        <v>-1000</v>
      </c>
      <c r="AB45" s="105"/>
      <c r="AC45" s="106">
        <f>E45+G45+I45+K45+M45+O45+Q45+S45+U45+W45+Y45+AA45</f>
        <v>-12000</v>
      </c>
      <c r="AD45" s="107"/>
    </row>
    <row r="46" spans="3:30">
      <c r="C46" s="108" t="s">
        <v>51</v>
      </c>
      <c r="D46" s="109"/>
      <c r="E46" s="141">
        <v>0</v>
      </c>
      <c r="F46" s="149"/>
      <c r="G46" s="111">
        <v>0</v>
      </c>
      <c r="H46" s="112"/>
      <c r="I46" s="111">
        <f t="shared" ref="I46:I58" si="57">E46</f>
        <v>0</v>
      </c>
      <c r="J46" s="112"/>
      <c r="K46" s="111">
        <f t="shared" ref="K46:K58" si="58">E46</f>
        <v>0</v>
      </c>
      <c r="L46" s="112"/>
      <c r="M46" s="111">
        <f t="shared" ref="M46:M58" si="59">E46</f>
        <v>0</v>
      </c>
      <c r="N46" s="112"/>
      <c r="O46" s="111">
        <f t="shared" ref="O46:AA58" si="60">$E46</f>
        <v>0</v>
      </c>
      <c r="P46" s="112"/>
      <c r="Q46" s="111">
        <f t="shared" si="60"/>
        <v>0</v>
      </c>
      <c r="R46" s="112"/>
      <c r="S46" s="111">
        <f t="shared" si="60"/>
        <v>0</v>
      </c>
      <c r="T46" s="112"/>
      <c r="U46" s="111">
        <f t="shared" si="60"/>
        <v>0</v>
      </c>
      <c r="V46" s="112"/>
      <c r="W46" s="111">
        <f t="shared" si="60"/>
        <v>0</v>
      </c>
      <c r="X46" s="112"/>
      <c r="Y46" s="111">
        <f t="shared" si="60"/>
        <v>0</v>
      </c>
      <c r="Z46" s="112"/>
      <c r="AA46" s="111">
        <f t="shared" si="60"/>
        <v>0</v>
      </c>
      <c r="AB46" s="112"/>
      <c r="AC46" s="113">
        <f t="shared" ref="AC46:AC57" si="61">E46+G46+I46+K46+M46+O46+Q46+S46+U46+W46+Y46+AA46</f>
        <v>0</v>
      </c>
      <c r="AD46" s="114"/>
    </row>
    <row r="47" spans="3:30">
      <c r="C47" s="108" t="s">
        <v>63</v>
      </c>
      <c r="D47" s="109"/>
      <c r="E47" s="141">
        <v>0</v>
      </c>
      <c r="F47" s="149"/>
      <c r="G47" s="111">
        <v>0</v>
      </c>
      <c r="H47" s="112"/>
      <c r="I47" s="111">
        <f t="shared" si="57"/>
        <v>0</v>
      </c>
      <c r="J47" s="112"/>
      <c r="K47" s="111">
        <f t="shared" si="58"/>
        <v>0</v>
      </c>
      <c r="L47" s="112"/>
      <c r="M47" s="111">
        <f t="shared" si="59"/>
        <v>0</v>
      </c>
      <c r="N47" s="112"/>
      <c r="O47" s="111">
        <f t="shared" si="60"/>
        <v>0</v>
      </c>
      <c r="P47" s="112"/>
      <c r="Q47" s="111">
        <f t="shared" si="60"/>
        <v>0</v>
      </c>
      <c r="R47" s="112"/>
      <c r="S47" s="111">
        <f t="shared" si="60"/>
        <v>0</v>
      </c>
      <c r="T47" s="112"/>
      <c r="U47" s="111">
        <f t="shared" si="60"/>
        <v>0</v>
      </c>
      <c r="V47" s="112"/>
      <c r="W47" s="111">
        <f t="shared" si="60"/>
        <v>0</v>
      </c>
      <c r="X47" s="112"/>
      <c r="Y47" s="111">
        <f t="shared" si="60"/>
        <v>0</v>
      </c>
      <c r="Z47" s="112"/>
      <c r="AA47" s="111">
        <f t="shared" si="60"/>
        <v>0</v>
      </c>
      <c r="AB47" s="112"/>
      <c r="AC47" s="113">
        <f t="shared" si="61"/>
        <v>0</v>
      </c>
      <c r="AD47" s="114"/>
    </row>
    <row r="48" spans="3:30">
      <c r="C48" s="122" t="s">
        <v>52</v>
      </c>
      <c r="D48" s="123"/>
      <c r="E48" s="150">
        <f>SUM(E45:E47)</f>
        <v>-1000</v>
      </c>
      <c r="F48" s="149">
        <f>-E48/E$30</f>
        <v>0.50632911392405067</v>
      </c>
      <c r="G48" s="124">
        <f t="shared" ref="G48:G58" si="62">E48</f>
        <v>-1000</v>
      </c>
      <c r="H48" s="112">
        <f>-G48/G30</f>
        <v>0.4822182037371911</v>
      </c>
      <c r="I48" s="124">
        <f t="shared" si="57"/>
        <v>-1000</v>
      </c>
      <c r="J48" s="112">
        <f>-I48/I30</f>
        <v>0.45925543213065817</v>
      </c>
      <c r="K48" s="124">
        <f t="shared" si="58"/>
        <v>-1000</v>
      </c>
      <c r="L48" s="112">
        <f>-K48/K30</f>
        <v>0.437386125838722</v>
      </c>
      <c r="M48" s="124">
        <f t="shared" si="59"/>
        <v>-1000</v>
      </c>
      <c r="N48" s="112">
        <f>-M48/M$30</f>
        <v>0.41655821508449714</v>
      </c>
      <c r="O48" s="124">
        <f t="shared" si="60"/>
        <v>-1000</v>
      </c>
      <c r="P48" s="112">
        <f>-O48/O$30</f>
        <v>0.39672210960428306</v>
      </c>
      <c r="Q48" s="124">
        <f t="shared" si="60"/>
        <v>-1000</v>
      </c>
      <c r="R48" s="112">
        <f>-Q48/Q$30</f>
        <v>0.37783058057550761</v>
      </c>
      <c r="S48" s="124">
        <f t="shared" si="60"/>
        <v>-1000</v>
      </c>
      <c r="T48" s="112">
        <f>-S48/S$30</f>
        <v>0.35983864816715</v>
      </c>
      <c r="U48" s="124">
        <f>$E48</f>
        <v>-1000</v>
      </c>
      <c r="V48" s="112">
        <f>-U48/U$30</f>
        <v>0.34270347444490479</v>
      </c>
      <c r="W48" s="124">
        <f>$E48</f>
        <v>-1000</v>
      </c>
      <c r="X48" s="112">
        <f>-W48/W$30</f>
        <v>0.32638426137609977</v>
      </c>
      <c r="Y48" s="124">
        <f>$E48</f>
        <v>-1000</v>
      </c>
      <c r="Z48" s="112">
        <f>-Y48/Y$30</f>
        <v>0.31084215369152363</v>
      </c>
      <c r="AA48" s="124">
        <f>$E48</f>
        <v>-1000</v>
      </c>
      <c r="AB48" s="112">
        <f>-AA48/AA$30</f>
        <v>0.29604014637287956</v>
      </c>
      <c r="AC48" s="153">
        <f>SUM(AC45:AC47)</f>
        <v>-12000</v>
      </c>
      <c r="AD48" s="114">
        <f>-AC48/AC30</f>
        <v>0.38172401025305547</v>
      </c>
    </row>
    <row r="49" spans="3:30">
      <c r="C49" s="19"/>
      <c r="D49" s="20"/>
      <c r="E49" s="59"/>
      <c r="F49" s="148"/>
      <c r="G49" s="4"/>
      <c r="H49" s="41"/>
      <c r="I49" s="4"/>
      <c r="J49" s="41"/>
      <c r="K49" s="4"/>
      <c r="L49" s="41"/>
      <c r="M49" s="4"/>
      <c r="N49" s="41"/>
      <c r="O49" s="4"/>
      <c r="P49" s="41"/>
      <c r="Q49" s="4"/>
      <c r="R49" s="41"/>
      <c r="S49" s="4"/>
      <c r="T49" s="41"/>
      <c r="U49" s="4"/>
      <c r="V49" s="41"/>
      <c r="W49" s="4"/>
      <c r="X49" s="41"/>
      <c r="Y49" s="4"/>
      <c r="Z49" s="41"/>
      <c r="AA49" s="4"/>
      <c r="AB49" s="41"/>
      <c r="AC49" s="67"/>
      <c r="AD49" s="71"/>
    </row>
    <row r="50" spans="3:30">
      <c r="C50" s="125" t="s">
        <v>53</v>
      </c>
      <c r="D50" s="126"/>
      <c r="E50" s="139">
        <v>-40</v>
      </c>
      <c r="F50" s="151"/>
      <c r="G50" s="104">
        <f t="shared" si="62"/>
        <v>-40</v>
      </c>
      <c r="H50" s="127"/>
      <c r="I50" s="104">
        <f t="shared" si="57"/>
        <v>-40</v>
      </c>
      <c r="J50" s="127"/>
      <c r="K50" s="104">
        <f t="shared" si="58"/>
        <v>-40</v>
      </c>
      <c r="L50" s="127"/>
      <c r="M50" s="104">
        <f t="shared" si="59"/>
        <v>-40</v>
      </c>
      <c r="N50" s="127"/>
      <c r="O50" s="104">
        <f t="shared" si="60"/>
        <v>-40</v>
      </c>
      <c r="P50" s="127"/>
      <c r="Q50" s="104">
        <f t="shared" si="60"/>
        <v>-40</v>
      </c>
      <c r="R50" s="127"/>
      <c r="S50" s="104">
        <f t="shared" si="60"/>
        <v>-40</v>
      </c>
      <c r="T50" s="127"/>
      <c r="U50" s="104">
        <f t="shared" si="60"/>
        <v>-40</v>
      </c>
      <c r="V50" s="127"/>
      <c r="W50" s="104">
        <f t="shared" si="60"/>
        <v>-40</v>
      </c>
      <c r="X50" s="127"/>
      <c r="Y50" s="104">
        <f t="shared" si="60"/>
        <v>-40</v>
      </c>
      <c r="Z50" s="127"/>
      <c r="AA50" s="104">
        <f t="shared" si="60"/>
        <v>-40</v>
      </c>
      <c r="AB50" s="127"/>
      <c r="AC50" s="106">
        <f t="shared" si="61"/>
        <v>-480</v>
      </c>
      <c r="AD50" s="128"/>
    </row>
    <row r="51" spans="3:30">
      <c r="C51" s="120" t="s">
        <v>54</v>
      </c>
      <c r="D51" s="121"/>
      <c r="E51" s="141">
        <v>-250</v>
      </c>
      <c r="F51" s="152"/>
      <c r="G51" s="111">
        <f>E51</f>
        <v>-250</v>
      </c>
      <c r="H51" s="129"/>
      <c r="I51" s="111">
        <f t="shared" si="57"/>
        <v>-250</v>
      </c>
      <c r="J51" s="129"/>
      <c r="K51" s="111">
        <f t="shared" si="58"/>
        <v>-250</v>
      </c>
      <c r="L51" s="129"/>
      <c r="M51" s="111">
        <f t="shared" si="59"/>
        <v>-250</v>
      </c>
      <c r="N51" s="129"/>
      <c r="O51" s="111">
        <f t="shared" si="60"/>
        <v>-250</v>
      </c>
      <c r="P51" s="129"/>
      <c r="Q51" s="111">
        <f t="shared" si="60"/>
        <v>-250</v>
      </c>
      <c r="R51" s="129"/>
      <c r="S51" s="111">
        <f>$E51</f>
        <v>-250</v>
      </c>
      <c r="T51" s="129"/>
      <c r="U51" s="111">
        <f>$E51</f>
        <v>-250</v>
      </c>
      <c r="V51" s="129"/>
      <c r="W51" s="111">
        <f>$E51</f>
        <v>-250</v>
      </c>
      <c r="X51" s="129"/>
      <c r="Y51" s="111">
        <f>$E51</f>
        <v>-250</v>
      </c>
      <c r="Z51" s="129"/>
      <c r="AA51" s="111">
        <f>$E51</f>
        <v>-250</v>
      </c>
      <c r="AB51" s="129"/>
      <c r="AC51" s="113">
        <f t="shared" si="61"/>
        <v>-3000</v>
      </c>
      <c r="AD51" s="130"/>
    </row>
    <row r="52" spans="3:30">
      <c r="C52" s="120" t="s">
        <v>62</v>
      </c>
      <c r="D52" s="121"/>
      <c r="E52" s="141">
        <v>0</v>
      </c>
      <c r="F52" s="152"/>
      <c r="G52" s="111">
        <v>0</v>
      </c>
      <c r="H52" s="129"/>
      <c r="I52" s="111">
        <f t="shared" si="57"/>
        <v>0</v>
      </c>
      <c r="J52" s="129"/>
      <c r="K52" s="111">
        <f t="shared" si="58"/>
        <v>0</v>
      </c>
      <c r="L52" s="129"/>
      <c r="M52" s="111">
        <f t="shared" si="59"/>
        <v>0</v>
      </c>
      <c r="N52" s="129"/>
      <c r="O52" s="111">
        <f t="shared" si="60"/>
        <v>0</v>
      </c>
      <c r="P52" s="129"/>
      <c r="Q52" s="111">
        <f t="shared" si="60"/>
        <v>0</v>
      </c>
      <c r="R52" s="129"/>
      <c r="S52" s="111">
        <f t="shared" si="60"/>
        <v>0</v>
      </c>
      <c r="T52" s="129"/>
      <c r="U52" s="111">
        <f t="shared" si="60"/>
        <v>0</v>
      </c>
      <c r="V52" s="129"/>
      <c r="W52" s="111">
        <f t="shared" si="60"/>
        <v>0</v>
      </c>
      <c r="X52" s="129"/>
      <c r="Y52" s="111">
        <f t="shared" si="60"/>
        <v>0</v>
      </c>
      <c r="Z52" s="129"/>
      <c r="AA52" s="111">
        <f t="shared" si="60"/>
        <v>0</v>
      </c>
      <c r="AB52" s="129"/>
      <c r="AC52" s="113">
        <f t="shared" si="61"/>
        <v>0</v>
      </c>
      <c r="AD52" s="130"/>
    </row>
    <row r="53" spans="3:30">
      <c r="C53" s="131" t="s">
        <v>18</v>
      </c>
      <c r="D53" s="121"/>
      <c r="E53" s="150">
        <f>SUM(E50:E52)</f>
        <v>-290</v>
      </c>
      <c r="F53" s="149">
        <f>-E53/E$30</f>
        <v>0.14683544303797469</v>
      </c>
      <c r="G53" s="124">
        <f t="shared" si="62"/>
        <v>-290</v>
      </c>
      <c r="H53" s="112">
        <f>-G53/G$30</f>
        <v>0.13984327908378541</v>
      </c>
      <c r="I53" s="124">
        <f t="shared" si="57"/>
        <v>-290</v>
      </c>
      <c r="J53" s="112">
        <f>-I53/I30</f>
        <v>0.13318407531789087</v>
      </c>
      <c r="K53" s="124">
        <f t="shared" si="58"/>
        <v>-290</v>
      </c>
      <c r="L53" s="112">
        <f>-K53/K30</f>
        <v>0.1268419764932294</v>
      </c>
      <c r="M53" s="124">
        <f t="shared" si="59"/>
        <v>-290</v>
      </c>
      <c r="N53" s="112">
        <f>-M53/M$30</f>
        <v>0.12080188237450418</v>
      </c>
      <c r="O53" s="124">
        <f t="shared" si="60"/>
        <v>-290</v>
      </c>
      <c r="P53" s="112">
        <f>-O53/O$30</f>
        <v>0.11504941178524208</v>
      </c>
      <c r="Q53" s="124">
        <f t="shared" si="60"/>
        <v>-290</v>
      </c>
      <c r="R53" s="112">
        <f>-Q53/Q$30</f>
        <v>0.10957086836689721</v>
      </c>
      <c r="S53" s="124">
        <f t="shared" si="60"/>
        <v>-290</v>
      </c>
      <c r="T53" s="112">
        <f>-S53/S$30</f>
        <v>0.1043532079684735</v>
      </c>
      <c r="U53" s="124">
        <f t="shared" si="60"/>
        <v>-290</v>
      </c>
      <c r="V53" s="112">
        <f>-U53/U$30</f>
        <v>9.9384007589022383E-2</v>
      </c>
      <c r="W53" s="124">
        <f t="shared" si="60"/>
        <v>-290</v>
      </c>
      <c r="X53" s="112">
        <f>-W53/W$30</f>
        <v>9.4651435799068928E-2</v>
      </c>
      <c r="Y53" s="124">
        <f t="shared" si="60"/>
        <v>-290</v>
      </c>
      <c r="Z53" s="112">
        <f>-Y53/Y$30</f>
        <v>9.0144224570541845E-2</v>
      </c>
      <c r="AA53" s="124">
        <f t="shared" si="60"/>
        <v>-290</v>
      </c>
      <c r="AB53" s="112">
        <f>-AA53/AA$30</f>
        <v>8.5851642448135077E-2</v>
      </c>
      <c r="AC53" s="153">
        <f>SUM(AC50:AC52)</f>
        <v>-3480</v>
      </c>
      <c r="AD53" s="114">
        <f>-AC53/AC30</f>
        <v>0.11069996297338609</v>
      </c>
    </row>
    <row r="54" spans="3:30">
      <c r="C54" s="26"/>
      <c r="D54" s="27"/>
      <c r="E54" s="59"/>
      <c r="F54" s="144"/>
      <c r="G54" s="4"/>
      <c r="H54" s="41"/>
      <c r="I54" s="4"/>
      <c r="J54" s="41"/>
      <c r="K54" s="4"/>
      <c r="L54" s="41"/>
      <c r="M54" s="4"/>
      <c r="N54" s="41"/>
      <c r="O54" s="4"/>
      <c r="P54" s="41"/>
      <c r="Q54" s="4"/>
      <c r="R54" s="41"/>
      <c r="S54" s="4"/>
      <c r="T54" s="41"/>
      <c r="U54" s="4"/>
      <c r="V54" s="41"/>
      <c r="W54" s="4"/>
      <c r="X54" s="41"/>
      <c r="Y54" s="4"/>
      <c r="Z54" s="41"/>
      <c r="AA54" s="4"/>
      <c r="AB54" s="41"/>
      <c r="AC54" s="67"/>
      <c r="AD54" s="71"/>
    </row>
    <row r="55" spans="3:30">
      <c r="C55" s="125" t="s">
        <v>19</v>
      </c>
      <c r="D55" s="132"/>
      <c r="E55" s="139">
        <v>-50</v>
      </c>
      <c r="F55" s="146"/>
      <c r="G55" s="104">
        <f t="shared" si="62"/>
        <v>-50</v>
      </c>
      <c r="H55" s="127"/>
      <c r="I55" s="104">
        <f t="shared" si="57"/>
        <v>-50</v>
      </c>
      <c r="J55" s="127"/>
      <c r="K55" s="104">
        <f t="shared" si="58"/>
        <v>-50</v>
      </c>
      <c r="L55" s="127"/>
      <c r="M55" s="104">
        <f t="shared" si="59"/>
        <v>-50</v>
      </c>
      <c r="N55" s="127"/>
      <c r="O55" s="104">
        <f t="shared" si="60"/>
        <v>-50</v>
      </c>
      <c r="P55" s="127"/>
      <c r="Q55" s="104">
        <f t="shared" si="60"/>
        <v>-50</v>
      </c>
      <c r="R55" s="127"/>
      <c r="S55" s="104">
        <f t="shared" si="60"/>
        <v>-50</v>
      </c>
      <c r="T55" s="127"/>
      <c r="U55" s="104">
        <f t="shared" si="60"/>
        <v>-50</v>
      </c>
      <c r="V55" s="127"/>
      <c r="W55" s="104">
        <f t="shared" si="60"/>
        <v>-50</v>
      </c>
      <c r="X55" s="127"/>
      <c r="Y55" s="104">
        <f t="shared" si="60"/>
        <v>-50</v>
      </c>
      <c r="Z55" s="127"/>
      <c r="AA55" s="104">
        <f t="shared" si="60"/>
        <v>-50</v>
      </c>
      <c r="AB55" s="127"/>
      <c r="AC55" s="106">
        <f t="shared" si="61"/>
        <v>-600</v>
      </c>
      <c r="AD55" s="128"/>
    </row>
    <row r="56" spans="3:30">
      <c r="C56" s="120" t="s">
        <v>25</v>
      </c>
      <c r="D56" s="133"/>
      <c r="E56" s="141">
        <v>-10</v>
      </c>
      <c r="F56" s="149"/>
      <c r="G56" s="111">
        <f t="shared" si="62"/>
        <v>-10</v>
      </c>
      <c r="H56" s="129"/>
      <c r="I56" s="111">
        <f t="shared" si="57"/>
        <v>-10</v>
      </c>
      <c r="J56" s="129"/>
      <c r="K56" s="111">
        <f t="shared" si="58"/>
        <v>-10</v>
      </c>
      <c r="L56" s="129"/>
      <c r="M56" s="111">
        <f t="shared" si="59"/>
        <v>-10</v>
      </c>
      <c r="N56" s="129"/>
      <c r="O56" s="111">
        <f t="shared" si="60"/>
        <v>-10</v>
      </c>
      <c r="P56" s="129"/>
      <c r="Q56" s="111">
        <f t="shared" si="60"/>
        <v>-10</v>
      </c>
      <c r="R56" s="129"/>
      <c r="S56" s="111">
        <f t="shared" si="60"/>
        <v>-10</v>
      </c>
      <c r="T56" s="129"/>
      <c r="U56" s="111">
        <f t="shared" si="60"/>
        <v>-10</v>
      </c>
      <c r="V56" s="129"/>
      <c r="W56" s="111">
        <f t="shared" si="60"/>
        <v>-10</v>
      </c>
      <c r="X56" s="129"/>
      <c r="Y56" s="111">
        <f t="shared" si="60"/>
        <v>-10</v>
      </c>
      <c r="Z56" s="129"/>
      <c r="AA56" s="111">
        <f t="shared" si="60"/>
        <v>-10</v>
      </c>
      <c r="AB56" s="129"/>
      <c r="AC56" s="113">
        <f t="shared" si="61"/>
        <v>-120</v>
      </c>
      <c r="AD56" s="130"/>
    </row>
    <row r="57" spans="3:30">
      <c r="C57" s="120" t="s">
        <v>56</v>
      </c>
      <c r="D57" s="133"/>
      <c r="E57" s="141">
        <v>-25</v>
      </c>
      <c r="F57" s="149"/>
      <c r="G57" s="111">
        <f>E57</f>
        <v>-25</v>
      </c>
      <c r="H57" s="129"/>
      <c r="I57" s="111">
        <f t="shared" si="57"/>
        <v>-25</v>
      </c>
      <c r="J57" s="129"/>
      <c r="K57" s="111">
        <f t="shared" si="58"/>
        <v>-25</v>
      </c>
      <c r="L57" s="129"/>
      <c r="M57" s="111">
        <f t="shared" si="59"/>
        <v>-25</v>
      </c>
      <c r="N57" s="129"/>
      <c r="O57" s="111">
        <f t="shared" si="60"/>
        <v>-25</v>
      </c>
      <c r="P57" s="129"/>
      <c r="Q57" s="111">
        <f t="shared" si="60"/>
        <v>-25</v>
      </c>
      <c r="R57" s="129"/>
      <c r="S57" s="111">
        <f t="shared" si="60"/>
        <v>-25</v>
      </c>
      <c r="T57" s="129"/>
      <c r="U57" s="111">
        <f t="shared" si="60"/>
        <v>-25</v>
      </c>
      <c r="V57" s="129"/>
      <c r="W57" s="111">
        <f t="shared" si="60"/>
        <v>-25</v>
      </c>
      <c r="X57" s="129"/>
      <c r="Y57" s="111">
        <f t="shared" si="60"/>
        <v>-25</v>
      </c>
      <c r="Z57" s="129"/>
      <c r="AA57" s="111">
        <f t="shared" si="60"/>
        <v>-25</v>
      </c>
      <c r="AB57" s="129"/>
      <c r="AC57" s="113">
        <f t="shared" si="61"/>
        <v>-300</v>
      </c>
      <c r="AD57" s="130"/>
    </row>
    <row r="58" spans="3:30">
      <c r="C58" s="131" t="s">
        <v>55</v>
      </c>
      <c r="D58" s="133"/>
      <c r="E58" s="150">
        <f>SUM(E55:E57)</f>
        <v>-85</v>
      </c>
      <c r="F58" s="149">
        <f>-E58/E$30</f>
        <v>4.3037974683544304E-2</v>
      </c>
      <c r="G58" s="124">
        <f t="shared" si="62"/>
        <v>-85</v>
      </c>
      <c r="H58" s="112">
        <f>-G58/G30</f>
        <v>4.0988547317661245E-2</v>
      </c>
      <c r="I58" s="124">
        <f t="shared" si="57"/>
        <v>-85</v>
      </c>
      <c r="J58" s="112">
        <f>-I58/I30</f>
        <v>3.9036711731105941E-2</v>
      </c>
      <c r="K58" s="124">
        <f t="shared" si="58"/>
        <v>-85</v>
      </c>
      <c r="L58" s="112">
        <f>-K58/K30</f>
        <v>3.7177820696291372E-2</v>
      </c>
      <c r="M58" s="124">
        <f t="shared" si="59"/>
        <v>-85</v>
      </c>
      <c r="N58" s="112">
        <f>-M58/M$30</f>
        <v>3.5407448282182258E-2</v>
      </c>
      <c r="O58" s="124">
        <f t="shared" si="60"/>
        <v>-85</v>
      </c>
      <c r="P58" s="112">
        <f>-O58/O$30</f>
        <v>3.3721379316364063E-2</v>
      </c>
      <c r="Q58" s="124">
        <f t="shared" si="60"/>
        <v>-85</v>
      </c>
      <c r="R58" s="112">
        <f>-Q58/Q$30</f>
        <v>3.2115599348918146E-2</v>
      </c>
      <c r="S58" s="124">
        <f t="shared" si="60"/>
        <v>-85</v>
      </c>
      <c r="T58" s="112">
        <f>-S58/S$30</f>
        <v>3.058628509420775E-2</v>
      </c>
      <c r="U58" s="124">
        <f t="shared" si="60"/>
        <v>-85</v>
      </c>
      <c r="V58" s="112">
        <f>-U58/U$30</f>
        <v>2.9129795327816906E-2</v>
      </c>
      <c r="W58" s="124">
        <f t="shared" si="60"/>
        <v>-85</v>
      </c>
      <c r="X58" s="112">
        <f>-W58/W$30</f>
        <v>2.7742662216968479E-2</v>
      </c>
      <c r="Y58" s="124">
        <f t="shared" si="60"/>
        <v>-85</v>
      </c>
      <c r="Z58" s="112">
        <f>-Y58/Y$30</f>
        <v>2.6421583063779508E-2</v>
      </c>
      <c r="AA58" s="124">
        <f t="shared" si="60"/>
        <v>-85</v>
      </c>
      <c r="AB58" s="112">
        <f>-AA58/AA$30</f>
        <v>2.5163412441694764E-2</v>
      </c>
      <c r="AC58" s="153">
        <f>SUM(AC55:AC57)</f>
        <v>-1020</v>
      </c>
      <c r="AD58" s="114">
        <f>-AC58/AC30</f>
        <v>3.2446540871509714E-2</v>
      </c>
    </row>
    <row r="59" spans="3:30">
      <c r="C59" s="26"/>
      <c r="D59" s="10"/>
      <c r="E59" s="59"/>
      <c r="F59" s="144"/>
      <c r="G59" s="4"/>
      <c r="H59" s="41"/>
      <c r="I59" s="4"/>
      <c r="J59" s="41"/>
      <c r="K59" s="4"/>
      <c r="L59" s="41"/>
      <c r="M59" s="4"/>
      <c r="N59" s="41"/>
      <c r="O59" s="4"/>
      <c r="P59" s="41"/>
      <c r="Q59" s="4"/>
      <c r="R59" s="41"/>
      <c r="S59" s="4"/>
      <c r="T59" s="41"/>
      <c r="U59" s="4"/>
      <c r="V59" s="41"/>
      <c r="W59" s="4"/>
      <c r="X59" s="41"/>
      <c r="Y59" s="4"/>
      <c r="Z59" s="41"/>
      <c r="AA59" s="4"/>
      <c r="AB59" s="41"/>
      <c r="AC59" s="67"/>
      <c r="AD59" s="71"/>
    </row>
    <row r="60" spans="3:30">
      <c r="C60" s="134" t="s">
        <v>58</v>
      </c>
      <c r="D60" s="102"/>
      <c r="E60" s="145">
        <f>E48+E53+E58</f>
        <v>-1375</v>
      </c>
      <c r="F60" s="146">
        <f>-E60/E$30</f>
        <v>0.69620253164556967</v>
      </c>
      <c r="G60" s="116">
        <f>G48+G53+G58</f>
        <v>-1375</v>
      </c>
      <c r="H60" s="105">
        <f>-G60/G$30</f>
        <v>0.66305003013863772</v>
      </c>
      <c r="I60" s="116">
        <f>I48+I53+I58</f>
        <v>-1375</v>
      </c>
      <c r="J60" s="105">
        <f>-I60/I$30</f>
        <v>0.63147621917965502</v>
      </c>
      <c r="K60" s="116">
        <f>K58+K53+K48</f>
        <v>-1375</v>
      </c>
      <c r="L60" s="105">
        <f>-K60/K$30</f>
        <v>0.60140592302824281</v>
      </c>
      <c r="M60" s="116">
        <f>M48+M53+M58</f>
        <v>-1375</v>
      </c>
      <c r="N60" s="105">
        <f>-M60/M$30</f>
        <v>0.5727675457411836</v>
      </c>
      <c r="O60" s="116">
        <f>O48+O53+O58</f>
        <v>-1375</v>
      </c>
      <c r="P60" s="105">
        <f>-O60/O$30</f>
        <v>0.54549290070588918</v>
      </c>
      <c r="Q60" s="116">
        <f>Q48+Q53+Q58</f>
        <v>-1375</v>
      </c>
      <c r="R60" s="105">
        <f>-Q60/Q$30</f>
        <v>0.51951704829132295</v>
      </c>
      <c r="S60" s="116">
        <f>S48+S53+S58</f>
        <v>-1375</v>
      </c>
      <c r="T60" s="105">
        <f>-S60/S$30</f>
        <v>0.49477814122983127</v>
      </c>
      <c r="U60" s="116">
        <f>U48+U53+U58</f>
        <v>-1375</v>
      </c>
      <c r="V60" s="105">
        <f>-U60/U$30</f>
        <v>0.47121727736174407</v>
      </c>
      <c r="W60" s="116">
        <f>W48+W53+W58</f>
        <v>-1375</v>
      </c>
      <c r="X60" s="105">
        <f>-W60/W$30</f>
        <v>0.44877835939213717</v>
      </c>
      <c r="Y60" s="116">
        <f>Y48+Y53+Y58</f>
        <v>-1375</v>
      </c>
      <c r="Z60" s="105">
        <f>-Y60/Y$30</f>
        <v>0.42740796132584497</v>
      </c>
      <c r="AA60" s="116">
        <f>AA48+AA53+AA58</f>
        <v>-1375</v>
      </c>
      <c r="AB60" s="105">
        <f>-AA60/AA$30</f>
        <v>0.40705520126270944</v>
      </c>
      <c r="AC60" s="117">
        <f>AC48+AC53+AC58</f>
        <v>-16500</v>
      </c>
      <c r="AD60" s="107">
        <f>-AC60/AC30</f>
        <v>0.52487051409795127</v>
      </c>
    </row>
    <row r="61" spans="3:30">
      <c r="C61" s="26"/>
      <c r="D61" s="20"/>
      <c r="E61" s="59"/>
      <c r="F61" s="148"/>
      <c r="G61" s="4"/>
      <c r="H61" s="41"/>
      <c r="I61" s="4"/>
      <c r="J61" s="41"/>
      <c r="K61" s="4"/>
      <c r="L61" s="41"/>
      <c r="M61" s="4"/>
      <c r="N61" s="41"/>
      <c r="O61" s="4"/>
      <c r="P61" s="41"/>
      <c r="Q61" s="4"/>
      <c r="R61" s="41"/>
      <c r="S61" s="4"/>
      <c r="T61" s="41"/>
      <c r="U61" s="4"/>
      <c r="V61" s="41"/>
      <c r="W61" s="4"/>
      <c r="X61" s="41"/>
      <c r="Y61" s="4"/>
      <c r="Z61" s="41"/>
      <c r="AA61" s="4"/>
      <c r="AB61" s="41"/>
      <c r="AC61" s="67"/>
      <c r="AD61" s="71"/>
    </row>
    <row r="62" spans="3:30">
      <c r="C62" s="32" t="s">
        <v>65</v>
      </c>
      <c r="D62" s="15"/>
      <c r="E62" s="99">
        <f>E41+E60</f>
        <v>150</v>
      </c>
      <c r="F62" s="35">
        <f>E62/E30</f>
        <v>7.5949367088607597E-2</v>
      </c>
      <c r="G62" s="14">
        <f>G41+G60</f>
        <v>226.25</v>
      </c>
      <c r="H62" s="35">
        <f>G62/G8</f>
        <v>0.10910186859553948</v>
      </c>
      <c r="I62" s="14">
        <f>I41+I60</f>
        <v>306.3125</v>
      </c>
      <c r="J62" s="35">
        <f>I62/I8</f>
        <v>0.14067567955452223</v>
      </c>
      <c r="K62" s="14">
        <f>K41+K60</f>
        <v>390.37812500000018</v>
      </c>
      <c r="L62" s="35">
        <f>K62/K30</f>
        <v>0.17074597570593444</v>
      </c>
      <c r="M62" s="14">
        <f>M41+M60</f>
        <v>478.64703125000028</v>
      </c>
      <c r="N62" s="35">
        <f>M62/M30</f>
        <v>0.19938435299299365</v>
      </c>
      <c r="O62" s="14">
        <f>O41+O60</f>
        <v>571.32938281249994</v>
      </c>
      <c r="P62" s="35">
        <f>O62/O30</f>
        <v>0.22665899802828801</v>
      </c>
      <c r="Q62" s="14">
        <f>Q41+Q60</f>
        <v>668.6458519531252</v>
      </c>
      <c r="R62" s="35">
        <f>Q62/Q30</f>
        <v>0.25263485044285422</v>
      </c>
      <c r="S62" s="14">
        <f>S41+S60</f>
        <v>770.82814455078187</v>
      </c>
      <c r="T62" s="35">
        <f>S62/S30</f>
        <v>0.27737375750434584</v>
      </c>
      <c r="U62" s="14">
        <f>U41+U60</f>
        <v>878.11955177832124</v>
      </c>
      <c r="V62" s="35">
        <f>U62/U30</f>
        <v>0.30093462137243315</v>
      </c>
      <c r="W62" s="14">
        <f>W41+W60</f>
        <v>990.7755293672376</v>
      </c>
      <c r="X62" s="35">
        <f>W62/W30</f>
        <v>0.32337353934204005</v>
      </c>
      <c r="Y62" s="14">
        <f>Y41+Y60</f>
        <v>1109.064305835599</v>
      </c>
      <c r="Z62" s="35">
        <f>Y62/Y30</f>
        <v>0.3447439374083322</v>
      </c>
      <c r="AA62" s="14">
        <f>AA41+AA60</f>
        <v>1233.2675211273795</v>
      </c>
      <c r="AB62" s="35">
        <f>AA62/AA30</f>
        <v>0.36509669747146778</v>
      </c>
      <c r="AC62" s="55">
        <f>AC41+AC60</f>
        <v>7773.617943674948</v>
      </c>
      <c r="AD62" s="50">
        <f>AC62/AC30</f>
        <v>0.24728138463622598</v>
      </c>
    </row>
    <row r="63" spans="3:30">
      <c r="C63" s="26"/>
      <c r="D63" s="27"/>
      <c r="E63" s="59"/>
      <c r="F63" s="148"/>
      <c r="G63" s="4"/>
      <c r="H63" s="41"/>
      <c r="I63" s="4"/>
      <c r="J63" s="41"/>
      <c r="K63" s="4"/>
      <c r="L63" s="41"/>
      <c r="M63" s="4"/>
      <c r="N63" s="41"/>
      <c r="O63" s="4"/>
      <c r="P63" s="41"/>
      <c r="Q63" s="4"/>
      <c r="R63" s="41"/>
      <c r="S63" s="4"/>
      <c r="T63" s="41"/>
      <c r="U63" s="4"/>
      <c r="V63" s="41"/>
      <c r="W63" s="4"/>
      <c r="X63" s="41"/>
      <c r="Y63" s="4"/>
      <c r="Z63" s="41"/>
      <c r="AA63" s="4"/>
      <c r="AB63" s="41"/>
      <c r="AC63" s="63"/>
      <c r="AD63" s="71"/>
    </row>
    <row r="64" spans="3:30" ht="13" thickBot="1">
      <c r="C64" s="31" t="s">
        <v>26</v>
      </c>
      <c r="D64" s="13"/>
      <c r="E64" s="100"/>
      <c r="F64" s="42"/>
      <c r="G64" s="13"/>
      <c r="H64" s="42"/>
      <c r="I64" s="13"/>
      <c r="J64" s="42"/>
      <c r="K64" s="13"/>
      <c r="L64" s="42"/>
      <c r="M64" s="13"/>
      <c r="N64" s="42"/>
      <c r="O64" s="13"/>
      <c r="P64" s="42"/>
      <c r="Q64" s="13"/>
      <c r="R64" s="42"/>
      <c r="S64" s="13"/>
      <c r="T64" s="42"/>
      <c r="U64" s="13"/>
      <c r="V64" s="42"/>
      <c r="W64" s="13"/>
      <c r="X64" s="42"/>
      <c r="Y64" s="13"/>
      <c r="Z64" s="42"/>
      <c r="AA64" s="13"/>
      <c r="AB64" s="42"/>
      <c r="AC64" s="56"/>
      <c r="AD64" s="51"/>
    </row>
    <row r="65" spans="3:30">
      <c r="C65" s="26"/>
      <c r="D65" s="27"/>
      <c r="E65" s="59"/>
      <c r="F65" s="148"/>
      <c r="G65" s="4"/>
      <c r="H65" s="41"/>
      <c r="I65" s="4"/>
      <c r="J65" s="41"/>
      <c r="K65" s="4"/>
      <c r="L65" s="41"/>
      <c r="M65" s="4"/>
      <c r="N65" s="41"/>
      <c r="O65" s="4"/>
      <c r="P65" s="41"/>
      <c r="Q65" s="4"/>
      <c r="R65" s="41"/>
      <c r="S65" s="4"/>
      <c r="T65" s="41"/>
      <c r="U65" s="4"/>
      <c r="V65" s="41"/>
      <c r="W65" s="4"/>
      <c r="X65" s="41"/>
      <c r="Y65" s="4"/>
      <c r="Z65" s="41"/>
      <c r="AA65" s="4"/>
      <c r="AB65" s="41"/>
      <c r="AC65" s="63"/>
      <c r="AD65" s="71"/>
    </row>
    <row r="66" spans="3:30">
      <c r="C66" s="101" t="s">
        <v>28</v>
      </c>
      <c r="D66" s="126"/>
      <c r="E66" s="139">
        <v>-50</v>
      </c>
      <c r="F66" s="151"/>
      <c r="G66" s="104">
        <f>E66</f>
        <v>-50</v>
      </c>
      <c r="H66" s="127"/>
      <c r="I66" s="104">
        <f>G66</f>
        <v>-50</v>
      </c>
      <c r="J66" s="127"/>
      <c r="K66" s="104">
        <f>I66</f>
        <v>-50</v>
      </c>
      <c r="L66" s="127"/>
      <c r="M66" s="104">
        <f>K66</f>
        <v>-50</v>
      </c>
      <c r="N66" s="127"/>
      <c r="O66" s="104">
        <f>M66</f>
        <v>-50</v>
      </c>
      <c r="P66" s="127"/>
      <c r="Q66" s="104">
        <f>O66</f>
        <v>-50</v>
      </c>
      <c r="R66" s="127"/>
      <c r="S66" s="104">
        <f>Q66</f>
        <v>-50</v>
      </c>
      <c r="T66" s="127"/>
      <c r="U66" s="104">
        <f>S66</f>
        <v>-50</v>
      </c>
      <c r="V66" s="127"/>
      <c r="W66" s="104">
        <f>U66</f>
        <v>-50</v>
      </c>
      <c r="X66" s="127"/>
      <c r="Y66" s="104">
        <f>W66</f>
        <v>-50</v>
      </c>
      <c r="Z66" s="127"/>
      <c r="AA66" s="104">
        <f>Y66</f>
        <v>-50</v>
      </c>
      <c r="AB66" s="127"/>
      <c r="AC66" s="106">
        <f>E66+G66+I66+K66+M66+O66+Q66+S66+U66+W66+Y66+AA66</f>
        <v>-600</v>
      </c>
      <c r="AD66" s="128"/>
    </row>
    <row r="67" spans="3:30">
      <c r="C67" s="19"/>
      <c r="D67" s="27"/>
      <c r="E67" s="59"/>
      <c r="F67" s="148"/>
      <c r="G67" s="4"/>
      <c r="H67" s="41"/>
      <c r="I67" s="4"/>
      <c r="J67" s="41"/>
      <c r="K67" s="4"/>
      <c r="L67" s="41"/>
      <c r="M67" s="4"/>
      <c r="N67" s="41"/>
      <c r="O67" s="4"/>
      <c r="P67" s="41"/>
      <c r="Q67" s="4"/>
      <c r="R67" s="41"/>
      <c r="S67" s="4"/>
      <c r="T67" s="41"/>
      <c r="U67" s="4"/>
      <c r="V67" s="41"/>
      <c r="W67" s="4"/>
      <c r="X67" s="41"/>
      <c r="Y67" s="4"/>
      <c r="Z67" s="41"/>
      <c r="AA67" s="4"/>
      <c r="AB67" s="41"/>
      <c r="AC67" s="63"/>
      <c r="AD67" s="71"/>
    </row>
    <row r="68" spans="3:30">
      <c r="C68" s="33" t="s">
        <v>27</v>
      </c>
      <c r="D68" s="34"/>
      <c r="E68" s="99">
        <f>E62+E66</f>
        <v>100</v>
      </c>
      <c r="F68" s="35">
        <f>E68/E30</f>
        <v>5.0632911392405063E-2</v>
      </c>
      <c r="G68" s="14">
        <f>G62+G66</f>
        <v>176.25</v>
      </c>
      <c r="H68" s="35"/>
      <c r="I68" s="14">
        <f>I62+I66</f>
        <v>256.3125</v>
      </c>
      <c r="J68" s="35"/>
      <c r="K68" s="14">
        <f>K62+K66</f>
        <v>340.37812500000018</v>
      </c>
      <c r="L68" s="35"/>
      <c r="M68" s="14">
        <f>M62+M66</f>
        <v>428.64703125000028</v>
      </c>
      <c r="N68" s="35"/>
      <c r="O68" s="14">
        <f>O62+O66</f>
        <v>521.32938281249994</v>
      </c>
      <c r="P68" s="35"/>
      <c r="Q68" s="14">
        <f>Q62+Q66</f>
        <v>618.6458519531252</v>
      </c>
      <c r="R68" s="35"/>
      <c r="S68" s="14">
        <f>S62+S66</f>
        <v>720.82814455078187</v>
      </c>
      <c r="T68" s="35"/>
      <c r="U68" s="14">
        <f>U62+U66</f>
        <v>828.11955177832124</v>
      </c>
      <c r="V68" s="35"/>
      <c r="W68" s="14">
        <f>W62+W66</f>
        <v>940.7755293672376</v>
      </c>
      <c r="X68" s="35"/>
      <c r="Y68" s="14">
        <f>Y62+Y66</f>
        <v>1059.064305835599</v>
      </c>
      <c r="Z68" s="35"/>
      <c r="AA68" s="14">
        <f>AA62+AA66</f>
        <v>1183.2675211273795</v>
      </c>
      <c r="AB68" s="35"/>
      <c r="AC68" s="55">
        <f>AC62+AC66</f>
        <v>7173.617943674948</v>
      </c>
      <c r="AD68" s="50"/>
    </row>
    <row r="69" spans="3:30">
      <c r="C69" s="26"/>
      <c r="D69" s="27"/>
      <c r="E69" s="59"/>
      <c r="F69" s="148"/>
      <c r="G69" s="4"/>
      <c r="H69" s="41"/>
      <c r="I69" s="4"/>
      <c r="J69" s="41"/>
      <c r="K69" s="4"/>
      <c r="L69" s="41"/>
      <c r="M69" s="4"/>
      <c r="N69" s="41"/>
      <c r="O69" s="4"/>
      <c r="P69" s="41"/>
      <c r="Q69" s="4"/>
      <c r="R69" s="41"/>
      <c r="S69" s="4"/>
      <c r="T69" s="41"/>
      <c r="U69" s="4"/>
      <c r="V69" s="41"/>
      <c r="W69" s="4"/>
      <c r="X69" s="41"/>
      <c r="Y69" s="4"/>
      <c r="Z69" s="41"/>
      <c r="AA69" s="4"/>
      <c r="AB69" s="41"/>
      <c r="AC69" s="63"/>
      <c r="AD69" s="71"/>
    </row>
    <row r="70" spans="3:30">
      <c r="C70" s="101" t="s">
        <v>12</v>
      </c>
      <c r="D70" s="102"/>
      <c r="E70" s="139">
        <v>50</v>
      </c>
      <c r="F70" s="146"/>
      <c r="G70" s="104">
        <f>E70</f>
        <v>50</v>
      </c>
      <c r="H70" s="105"/>
      <c r="I70" s="104">
        <f>G70</f>
        <v>50</v>
      </c>
      <c r="J70" s="105"/>
      <c r="K70" s="104">
        <f>I70</f>
        <v>50</v>
      </c>
      <c r="L70" s="105"/>
      <c r="M70" s="104">
        <f>K70</f>
        <v>50</v>
      </c>
      <c r="N70" s="105"/>
      <c r="O70" s="104">
        <f>M70</f>
        <v>50</v>
      </c>
      <c r="P70" s="105"/>
      <c r="Q70" s="104">
        <f>O70</f>
        <v>50</v>
      </c>
      <c r="R70" s="105"/>
      <c r="S70" s="104">
        <f>Q70</f>
        <v>50</v>
      </c>
      <c r="T70" s="105"/>
      <c r="U70" s="104">
        <f>S70</f>
        <v>50</v>
      </c>
      <c r="V70" s="105"/>
      <c r="W70" s="104">
        <f>U70</f>
        <v>50</v>
      </c>
      <c r="X70" s="105"/>
      <c r="Y70" s="104">
        <f>W70</f>
        <v>50</v>
      </c>
      <c r="Z70" s="105"/>
      <c r="AA70" s="104">
        <f>Y70</f>
        <v>50</v>
      </c>
      <c r="AB70" s="105"/>
      <c r="AC70" s="106">
        <f>E70+G70+I70+K70+M70+O70+Q70+S70+U70+W70+Y70+AA70</f>
        <v>600</v>
      </c>
      <c r="AD70" s="107"/>
    </row>
    <row r="71" spans="3:30">
      <c r="C71" s="19"/>
      <c r="D71" s="20"/>
      <c r="E71" s="59"/>
      <c r="F71" s="144"/>
      <c r="G71" s="4"/>
      <c r="H71" s="40"/>
      <c r="I71" s="4"/>
      <c r="J71" s="40"/>
      <c r="K71" s="4"/>
      <c r="L71" s="40"/>
      <c r="M71" s="4"/>
      <c r="N71" s="40"/>
      <c r="O71" s="4"/>
      <c r="P71" s="40"/>
      <c r="Q71" s="4"/>
      <c r="R71" s="40"/>
      <c r="S71" s="4"/>
      <c r="T71" s="40"/>
      <c r="U71" s="4"/>
      <c r="V71" s="40"/>
      <c r="W71" s="4"/>
      <c r="X71" s="40"/>
      <c r="Y71" s="4"/>
      <c r="Z71" s="40"/>
      <c r="AA71" s="4"/>
      <c r="AB71" s="40"/>
      <c r="AC71" s="63"/>
      <c r="AD71" s="64"/>
    </row>
    <row r="72" spans="3:30">
      <c r="C72" s="101"/>
      <c r="D72" s="102"/>
      <c r="E72" s="139"/>
      <c r="F72" s="146"/>
      <c r="G72" s="104"/>
      <c r="H72" s="105"/>
      <c r="I72" s="104"/>
      <c r="J72" s="105"/>
      <c r="K72" s="104"/>
      <c r="L72" s="105"/>
      <c r="M72" s="104"/>
      <c r="N72" s="105"/>
      <c r="O72" s="104"/>
      <c r="P72" s="105"/>
      <c r="Q72" s="104"/>
      <c r="R72" s="105"/>
      <c r="S72" s="104"/>
      <c r="T72" s="105"/>
      <c r="U72" s="104"/>
      <c r="V72" s="105"/>
      <c r="W72" s="104"/>
      <c r="X72" s="105"/>
      <c r="Y72" s="104"/>
      <c r="Z72" s="105"/>
      <c r="AA72" s="104"/>
      <c r="AB72" s="105"/>
      <c r="AC72" s="106"/>
      <c r="AD72" s="107"/>
    </row>
    <row r="73" spans="3:30">
      <c r="C73" s="23"/>
      <c r="D73" s="30"/>
      <c r="E73" s="61"/>
      <c r="F73" s="144"/>
      <c r="G73" s="2"/>
      <c r="H73" s="40"/>
      <c r="I73" s="2"/>
      <c r="J73" s="40"/>
      <c r="K73" s="2"/>
      <c r="L73" s="40"/>
      <c r="M73" s="4"/>
      <c r="N73" s="40"/>
      <c r="O73" s="4"/>
      <c r="P73" s="40"/>
      <c r="Q73" s="4"/>
      <c r="R73" s="40"/>
      <c r="S73" s="4"/>
      <c r="T73" s="40"/>
      <c r="U73" s="4"/>
      <c r="V73" s="40"/>
      <c r="W73" s="4"/>
      <c r="X73" s="40"/>
      <c r="Y73" s="4"/>
      <c r="Z73" s="40"/>
      <c r="AA73" s="4"/>
      <c r="AB73" s="40"/>
      <c r="AC73" s="63"/>
      <c r="AD73" s="64"/>
    </row>
    <row r="74" spans="3:30">
      <c r="C74" s="32" t="s">
        <v>29</v>
      </c>
      <c r="D74" s="16"/>
      <c r="E74" s="99">
        <f>E68+E70+E72</f>
        <v>150</v>
      </c>
      <c r="F74" s="43"/>
      <c r="G74" s="14">
        <f>G68+G70+G72</f>
        <v>226.25</v>
      </c>
      <c r="H74" s="43"/>
      <c r="I74" s="14">
        <f>I68+I70+I72</f>
        <v>306.3125</v>
      </c>
      <c r="J74" s="43"/>
      <c r="K74" s="14">
        <f>K68+K70+K72</f>
        <v>390.37812500000018</v>
      </c>
      <c r="L74" s="43"/>
      <c r="M74" s="14">
        <f>M68+M70+M72</f>
        <v>478.64703125000028</v>
      </c>
      <c r="N74" s="43"/>
      <c r="O74" s="14">
        <f>O68+O70+O72</f>
        <v>571.32938281249994</v>
      </c>
      <c r="P74" s="43"/>
      <c r="Q74" s="14">
        <f>Q68+Q70+Q72</f>
        <v>668.6458519531252</v>
      </c>
      <c r="R74" s="43"/>
      <c r="S74" s="14">
        <f>S68+S70+S72</f>
        <v>770.82814455078187</v>
      </c>
      <c r="T74" s="43"/>
      <c r="U74" s="14">
        <f>U68+U70+U72</f>
        <v>878.11955177832124</v>
      </c>
      <c r="V74" s="43"/>
      <c r="W74" s="14">
        <f>W68+W70+W72</f>
        <v>990.7755293672376</v>
      </c>
      <c r="X74" s="43"/>
      <c r="Y74" s="14">
        <f>Y68+Y70+Y72</f>
        <v>1109.064305835599</v>
      </c>
      <c r="Z74" s="43"/>
      <c r="AA74" s="14">
        <f>AA68+AA70+AA72</f>
        <v>1233.2675211273795</v>
      </c>
      <c r="AB74" s="43"/>
      <c r="AC74" s="55">
        <f>AC68+AC70+AC72</f>
        <v>7773.617943674948</v>
      </c>
      <c r="AD74" s="52"/>
    </row>
    <row r="75" spans="3:30">
      <c r="C75" s="26"/>
      <c r="D75" s="27"/>
      <c r="E75" s="59"/>
      <c r="F75" s="148"/>
      <c r="G75" s="4"/>
      <c r="H75" s="41"/>
      <c r="I75" s="4"/>
      <c r="J75" s="41"/>
      <c r="K75" s="4"/>
      <c r="L75" s="41"/>
      <c r="M75" s="4"/>
      <c r="N75" s="41"/>
      <c r="O75" s="4"/>
      <c r="P75" s="41"/>
      <c r="Q75" s="4"/>
      <c r="R75" s="41"/>
      <c r="S75" s="4"/>
      <c r="T75" s="41"/>
      <c r="U75" s="4"/>
      <c r="V75" s="41"/>
      <c r="W75" s="4"/>
      <c r="X75" s="41"/>
      <c r="Y75" s="4"/>
      <c r="Z75" s="41"/>
      <c r="AA75" s="4"/>
      <c r="AB75" s="41"/>
      <c r="AC75" s="63"/>
      <c r="AD75" s="71"/>
    </row>
    <row r="76" spans="3:30">
      <c r="C76" s="125" t="s">
        <v>30</v>
      </c>
      <c r="D76" s="135">
        <v>0.12</v>
      </c>
      <c r="E76" s="139">
        <f>-$D$76*E74</f>
        <v>-18</v>
      </c>
      <c r="F76" s="151"/>
      <c r="G76" s="104">
        <f>-$D$76*G74</f>
        <v>-27.15</v>
      </c>
      <c r="H76" s="127"/>
      <c r="I76" s="104">
        <f>-$D$76*I74</f>
        <v>-36.7575</v>
      </c>
      <c r="J76" s="127"/>
      <c r="K76" s="104">
        <f>-$D$76*K74</f>
        <v>-46.845375000000018</v>
      </c>
      <c r="L76" s="127"/>
      <c r="M76" s="104">
        <f>-$D$76*M74</f>
        <v>-57.437643750000035</v>
      </c>
      <c r="N76" s="127"/>
      <c r="O76" s="104">
        <f>-$D$76*O74</f>
        <v>-68.559525937499984</v>
      </c>
      <c r="P76" s="127"/>
      <c r="Q76" s="104">
        <f>-$D$76*Q74</f>
        <v>-80.237502234375015</v>
      </c>
      <c r="R76" s="127"/>
      <c r="S76" s="104">
        <f>-$D$76*S74</f>
        <v>-92.499377346093823</v>
      </c>
      <c r="T76" s="127"/>
      <c r="U76" s="104">
        <f>-$D$76*U74</f>
        <v>-105.37434621339854</v>
      </c>
      <c r="V76" s="127"/>
      <c r="W76" s="104">
        <f>-$D$76*W74</f>
        <v>-118.89306352406851</v>
      </c>
      <c r="X76" s="127"/>
      <c r="Y76" s="104">
        <f>-$D$76*Y74</f>
        <v>-133.08771670027187</v>
      </c>
      <c r="Z76" s="127"/>
      <c r="AA76" s="104">
        <f>-$D$76*AA74</f>
        <v>-147.99210253528554</v>
      </c>
      <c r="AB76" s="127"/>
      <c r="AC76" s="106">
        <f>E76+G76+I76+K76+M76+O76+Q76+S76+U76+W76+Y76+AA76</f>
        <v>-932.83415324099315</v>
      </c>
      <c r="AD76" s="128"/>
    </row>
    <row r="77" spans="3:30">
      <c r="C77" s="26"/>
      <c r="D77" s="27"/>
      <c r="E77" s="59"/>
      <c r="F77" s="148"/>
      <c r="G77" s="4"/>
      <c r="H77" s="41"/>
      <c r="I77" s="4"/>
      <c r="J77" s="41"/>
      <c r="K77" s="4"/>
      <c r="L77" s="41"/>
      <c r="M77" s="4"/>
      <c r="N77" s="41"/>
      <c r="O77" s="4"/>
      <c r="P77" s="41"/>
      <c r="Q77" s="4"/>
      <c r="R77" s="41"/>
      <c r="S77" s="4"/>
      <c r="T77" s="41"/>
      <c r="U77" s="4"/>
      <c r="V77" s="41"/>
      <c r="W77" s="4"/>
      <c r="X77" s="41"/>
      <c r="Y77" s="4"/>
      <c r="Z77" s="41"/>
      <c r="AA77" s="4"/>
      <c r="AB77" s="41"/>
      <c r="AC77" s="63"/>
      <c r="AD77" s="71"/>
    </row>
    <row r="78" spans="3:30">
      <c r="C78" s="32" t="s">
        <v>31</v>
      </c>
      <c r="D78" s="34"/>
      <c r="E78" s="99">
        <f>E74+E76</f>
        <v>132</v>
      </c>
      <c r="F78" s="35">
        <f>E78/E30</f>
        <v>6.6835443037974687E-2</v>
      </c>
      <c r="G78" s="14">
        <f>G76+G74</f>
        <v>199.1</v>
      </c>
      <c r="H78" s="35">
        <f>G78/G30</f>
        <v>9.6009644364074748E-2</v>
      </c>
      <c r="I78" s="14">
        <f>I74+I76</f>
        <v>269.55500000000001</v>
      </c>
      <c r="J78" s="35">
        <f>I78/I30</f>
        <v>0.12379459800797957</v>
      </c>
      <c r="K78" s="14">
        <f>K74+K76</f>
        <v>343.53275000000019</v>
      </c>
      <c r="L78" s="35">
        <f>K78/K30</f>
        <v>0.15025645862122231</v>
      </c>
      <c r="M78" s="14">
        <f>M74+M76</f>
        <v>421.20938750000028</v>
      </c>
      <c r="N78" s="35">
        <f>M78/M30</f>
        <v>0.17545823063383442</v>
      </c>
      <c r="O78" s="14">
        <f>O74+O76</f>
        <v>502.76985687499996</v>
      </c>
      <c r="P78" s="35">
        <f>O78/O30</f>
        <v>0.19945991826489345</v>
      </c>
      <c r="Q78" s="14">
        <f>Q74+Q76</f>
        <v>588.40834971875017</v>
      </c>
      <c r="R78" s="35">
        <f>Q78/Q30</f>
        <v>0.2223186683897117</v>
      </c>
      <c r="S78" s="14">
        <f>S74+S76</f>
        <v>678.32876720468801</v>
      </c>
      <c r="T78" s="35">
        <f>S78/S30</f>
        <v>0.24408890660382435</v>
      </c>
      <c r="U78" s="14">
        <f>U74+U76</f>
        <v>772.74520556492268</v>
      </c>
      <c r="V78" s="35">
        <f>U78/U30</f>
        <v>0.26482246680774113</v>
      </c>
      <c r="W78" s="14">
        <f>W74+W76</f>
        <v>871.88246584316903</v>
      </c>
      <c r="X78" s="35">
        <f>W78/W30</f>
        <v>0.28456871462099526</v>
      </c>
      <c r="Y78" s="14">
        <f>Y74+Y76</f>
        <v>975.97658913532723</v>
      </c>
      <c r="Z78" s="35">
        <f>Y78/Y30</f>
        <v>0.3033746649193324</v>
      </c>
      <c r="AA78" s="14">
        <f>AA74+AA76</f>
        <v>1085.275418592094</v>
      </c>
      <c r="AB78" s="35">
        <f>AA78/AA30</f>
        <v>0.32128509377489167</v>
      </c>
      <c r="AC78" s="57">
        <f>AC74+AC76</f>
        <v>6840.7837904339549</v>
      </c>
      <c r="AD78" s="53">
        <f>AC78/AC30</f>
        <v>0.21760761847987889</v>
      </c>
    </row>
    <row r="79" spans="3:30">
      <c r="E79" s="163"/>
    </row>
    <row r="80" spans="3:30">
      <c r="C80" s="208" t="s">
        <v>11</v>
      </c>
      <c r="D80" s="187"/>
      <c r="E80" s="188">
        <f>(1-$D$76)*E70</f>
        <v>44</v>
      </c>
      <c r="F80" s="188"/>
      <c r="G80" s="188">
        <f t="shared" ref="F80:AC80" si="63">(1-$D$76)*G70</f>
        <v>44</v>
      </c>
      <c r="H80" s="188"/>
      <c r="I80" s="188">
        <f t="shared" si="63"/>
        <v>44</v>
      </c>
      <c r="J80" s="188"/>
      <c r="K80" s="188">
        <f t="shared" si="63"/>
        <v>44</v>
      </c>
      <c r="L80" s="188"/>
      <c r="M80" s="188">
        <f t="shared" si="63"/>
        <v>44</v>
      </c>
      <c r="N80" s="188"/>
      <c r="O80" s="188">
        <f t="shared" si="63"/>
        <v>44</v>
      </c>
      <c r="P80" s="188"/>
      <c r="Q80" s="188">
        <f t="shared" si="63"/>
        <v>44</v>
      </c>
      <c r="R80" s="188"/>
      <c r="S80" s="188">
        <f t="shared" si="63"/>
        <v>44</v>
      </c>
      <c r="T80" s="188"/>
      <c r="U80" s="188">
        <f t="shared" si="63"/>
        <v>44</v>
      </c>
      <c r="V80" s="188"/>
      <c r="W80" s="188">
        <f t="shared" si="63"/>
        <v>44</v>
      </c>
      <c r="X80" s="188"/>
      <c r="Y80" s="188">
        <f t="shared" si="63"/>
        <v>44</v>
      </c>
      <c r="Z80" s="188"/>
      <c r="AA80" s="188">
        <f t="shared" si="63"/>
        <v>44</v>
      </c>
      <c r="AB80" s="188"/>
      <c r="AC80" s="188">
        <f>(1-$D$76)*AC70</f>
        <v>528</v>
      </c>
      <c r="AD80" s="186"/>
    </row>
    <row r="81" spans="2:30">
      <c r="B81" s="202" t="s">
        <v>2</v>
      </c>
      <c r="C81" s="164" t="s">
        <v>13</v>
      </c>
      <c r="D81" s="34"/>
      <c r="E81" s="99">
        <f>E78-E80</f>
        <v>88</v>
      </c>
      <c r="F81" s="99"/>
      <c r="G81" s="28">
        <f t="shared" ref="F81:AC81" si="64">G78-G80</f>
        <v>155.1</v>
      </c>
      <c r="H81" s="99"/>
      <c r="I81" s="28">
        <f t="shared" si="64"/>
        <v>225.55500000000001</v>
      </c>
      <c r="J81" s="99"/>
      <c r="K81" s="28">
        <f t="shared" si="64"/>
        <v>299.53275000000019</v>
      </c>
      <c r="L81" s="99"/>
      <c r="M81" s="28">
        <f t="shared" si="64"/>
        <v>377.20938750000028</v>
      </c>
      <c r="N81" s="99"/>
      <c r="O81" s="28">
        <f t="shared" si="64"/>
        <v>458.76985687499996</v>
      </c>
      <c r="P81" s="99"/>
      <c r="Q81" s="28">
        <f t="shared" si="64"/>
        <v>544.40834971875017</v>
      </c>
      <c r="R81" s="99"/>
      <c r="S81" s="28">
        <f t="shared" si="64"/>
        <v>634.32876720468801</v>
      </c>
      <c r="T81" s="99"/>
      <c r="U81" s="28">
        <f t="shared" si="64"/>
        <v>728.74520556492268</v>
      </c>
      <c r="V81" s="99"/>
      <c r="W81" s="28">
        <f t="shared" si="64"/>
        <v>827.88246584316903</v>
      </c>
      <c r="X81" s="99"/>
      <c r="Y81" s="28">
        <f t="shared" si="64"/>
        <v>931.97658913532723</v>
      </c>
      <c r="Z81" s="99"/>
      <c r="AA81" s="28">
        <f t="shared" si="64"/>
        <v>1041.275418592094</v>
      </c>
      <c r="AB81" s="99"/>
      <c r="AC81" s="99">
        <f>AC78-AC80</f>
        <v>6312.7837904339549</v>
      </c>
      <c r="AD81" s="50"/>
    </row>
    <row r="82" spans="2:30">
      <c r="B82" s="203"/>
      <c r="C82" s="165"/>
      <c r="D82" s="165"/>
      <c r="E82" s="179"/>
      <c r="F82" s="166"/>
      <c r="G82" s="189"/>
      <c r="H82" s="166"/>
      <c r="I82" s="189"/>
      <c r="J82" s="166"/>
      <c r="K82" s="189"/>
      <c r="L82" s="166"/>
      <c r="M82" s="189"/>
      <c r="N82" s="166"/>
      <c r="O82" s="189"/>
      <c r="P82" s="166"/>
      <c r="Q82" s="189"/>
      <c r="R82" s="166"/>
      <c r="S82" s="189"/>
      <c r="T82" s="166"/>
      <c r="U82" s="189"/>
      <c r="V82" s="166"/>
      <c r="W82" s="189"/>
      <c r="X82" s="166"/>
      <c r="Y82" s="189"/>
      <c r="Z82" s="166"/>
      <c r="AA82" s="189"/>
      <c r="AB82" s="166"/>
      <c r="AC82" s="196"/>
      <c r="AD82" s="209"/>
    </row>
    <row r="83" spans="2:30">
      <c r="B83" s="203"/>
      <c r="C83" s="167" t="s">
        <v>17</v>
      </c>
      <c r="D83" s="168"/>
      <c r="E83" s="179"/>
      <c r="F83" s="166"/>
      <c r="G83" s="189"/>
      <c r="H83" s="166"/>
      <c r="I83" s="189"/>
      <c r="J83" s="166"/>
      <c r="K83" s="189"/>
      <c r="L83" s="166"/>
      <c r="M83" s="189"/>
      <c r="N83" s="166"/>
      <c r="O83" s="189"/>
      <c r="P83" s="166"/>
      <c r="Q83" s="189"/>
      <c r="R83" s="166"/>
      <c r="S83" s="189"/>
      <c r="T83" s="166"/>
      <c r="U83" s="189"/>
      <c r="V83" s="166"/>
      <c r="W83" s="189"/>
      <c r="X83" s="166"/>
      <c r="Y83" s="189"/>
      <c r="Z83" s="166"/>
      <c r="AA83" s="189"/>
      <c r="AB83" s="166"/>
      <c r="AC83" s="196"/>
      <c r="AD83" s="209"/>
    </row>
    <row r="84" spans="2:30">
      <c r="B84" s="203"/>
      <c r="C84" s="205" t="s">
        <v>4</v>
      </c>
      <c r="D84" s="171" t="s">
        <v>0</v>
      </c>
      <c r="E84" s="180">
        <v>30</v>
      </c>
      <c r="F84" s="172"/>
      <c r="G84" s="190">
        <v>30</v>
      </c>
      <c r="H84" s="172"/>
      <c r="I84" s="190">
        <v>40</v>
      </c>
      <c r="J84" s="172"/>
      <c r="K84" s="190">
        <v>40</v>
      </c>
      <c r="L84" s="172"/>
      <c r="M84" s="190">
        <v>50</v>
      </c>
      <c r="N84" s="172"/>
      <c r="O84" s="190">
        <v>55</v>
      </c>
      <c r="P84" s="172"/>
      <c r="Q84" s="190">
        <v>60</v>
      </c>
      <c r="R84" s="172"/>
      <c r="S84" s="190">
        <v>60</v>
      </c>
      <c r="T84" s="172"/>
      <c r="U84" s="190">
        <v>60</v>
      </c>
      <c r="V84" s="172"/>
      <c r="W84" s="190">
        <v>60</v>
      </c>
      <c r="X84" s="172"/>
      <c r="Y84" s="190">
        <v>60</v>
      </c>
      <c r="Z84" s="172"/>
      <c r="AA84" s="190">
        <v>65</v>
      </c>
      <c r="AB84" s="172"/>
      <c r="AC84" s="197">
        <f>AA84</f>
        <v>65</v>
      </c>
      <c r="AD84" s="210"/>
    </row>
    <row r="85" spans="2:30">
      <c r="B85" s="203"/>
      <c r="C85" s="165"/>
      <c r="D85" s="173" t="s">
        <v>1</v>
      </c>
      <c r="E85" s="181">
        <v>20</v>
      </c>
      <c r="F85" s="174"/>
      <c r="G85" s="191">
        <v>20</v>
      </c>
      <c r="H85" s="174"/>
      <c r="I85" s="191">
        <v>20</v>
      </c>
      <c r="J85" s="174"/>
      <c r="K85" s="191">
        <v>20</v>
      </c>
      <c r="L85" s="174"/>
      <c r="M85" s="191">
        <v>20</v>
      </c>
      <c r="N85" s="174"/>
      <c r="O85" s="191">
        <v>25</v>
      </c>
      <c r="P85" s="174"/>
      <c r="Q85" s="191">
        <v>25</v>
      </c>
      <c r="R85" s="174"/>
      <c r="S85" s="191">
        <v>25</v>
      </c>
      <c r="T85" s="174"/>
      <c r="U85" s="191">
        <v>20</v>
      </c>
      <c r="V85" s="174"/>
      <c r="W85" s="191">
        <v>25</v>
      </c>
      <c r="X85" s="174"/>
      <c r="Y85" s="191">
        <v>20</v>
      </c>
      <c r="Z85" s="174"/>
      <c r="AA85" s="191">
        <v>25</v>
      </c>
      <c r="AB85" s="174"/>
      <c r="AC85" s="198">
        <f>AA85</f>
        <v>25</v>
      </c>
      <c r="AD85" s="211"/>
    </row>
    <row r="86" spans="2:30">
      <c r="B86" s="203"/>
      <c r="C86" s="206" t="s">
        <v>7</v>
      </c>
      <c r="D86" s="175"/>
      <c r="E86" s="181">
        <f>0</f>
        <v>0</v>
      </c>
      <c r="F86" s="174"/>
      <c r="G86" s="191">
        <f>(G84-G85)-(E84-E85)</f>
        <v>0</v>
      </c>
      <c r="H86" s="174"/>
      <c r="I86" s="191">
        <f t="shared" ref="H86:AA86" si="65">(I84-I85)-(G84-G85)</f>
        <v>10</v>
      </c>
      <c r="J86" s="174"/>
      <c r="K86" s="191">
        <f t="shared" si="65"/>
        <v>0</v>
      </c>
      <c r="L86" s="174"/>
      <c r="M86" s="191">
        <f t="shared" si="65"/>
        <v>10</v>
      </c>
      <c r="N86" s="174"/>
      <c r="O86" s="191">
        <f t="shared" si="65"/>
        <v>0</v>
      </c>
      <c r="P86" s="174"/>
      <c r="Q86" s="191">
        <f t="shared" si="65"/>
        <v>5</v>
      </c>
      <c r="R86" s="174"/>
      <c r="S86" s="191">
        <f t="shared" si="65"/>
        <v>0</v>
      </c>
      <c r="T86" s="174"/>
      <c r="U86" s="191">
        <f t="shared" si="65"/>
        <v>5</v>
      </c>
      <c r="V86" s="174"/>
      <c r="W86" s="191">
        <f t="shared" si="65"/>
        <v>-5</v>
      </c>
      <c r="X86" s="174"/>
      <c r="Y86" s="191">
        <f t="shared" si="65"/>
        <v>5</v>
      </c>
      <c r="Z86" s="174"/>
      <c r="AA86" s="191">
        <f>(AA84-AA85)-(Y84-Y85)</f>
        <v>0</v>
      </c>
      <c r="AB86" s="174"/>
      <c r="AC86" s="198">
        <f>SUM(E86:AA86)</f>
        <v>30</v>
      </c>
      <c r="AD86" s="211"/>
    </row>
    <row r="87" spans="2:30">
      <c r="B87" s="203"/>
      <c r="C87" s="165"/>
      <c r="D87" s="165"/>
      <c r="E87" s="182"/>
      <c r="F87" s="169"/>
      <c r="G87" s="192"/>
      <c r="H87" s="169"/>
      <c r="I87" s="192"/>
      <c r="J87" s="169"/>
      <c r="K87" s="192"/>
      <c r="L87" s="169"/>
      <c r="M87" s="192"/>
      <c r="N87" s="169"/>
      <c r="O87" s="192"/>
      <c r="P87" s="169"/>
      <c r="Q87" s="192"/>
      <c r="R87" s="169"/>
      <c r="S87" s="192"/>
      <c r="T87" s="169"/>
      <c r="U87" s="192"/>
      <c r="V87" s="169"/>
      <c r="W87" s="192"/>
      <c r="X87" s="169"/>
      <c r="Y87" s="192"/>
      <c r="Z87" s="169"/>
      <c r="AA87" s="192"/>
      <c r="AB87" s="169"/>
      <c r="AC87" s="199"/>
      <c r="AD87" s="212"/>
    </row>
    <row r="88" spans="2:30">
      <c r="B88" s="203"/>
      <c r="C88" s="206" t="s">
        <v>5</v>
      </c>
      <c r="D88" s="176"/>
      <c r="E88" s="183">
        <f>-E66</f>
        <v>50</v>
      </c>
      <c r="F88" s="177"/>
      <c r="G88" s="193">
        <f t="shared" ref="F88:AA88" si="66">-G66</f>
        <v>50</v>
      </c>
      <c r="H88" s="177"/>
      <c r="I88" s="193">
        <f t="shared" si="66"/>
        <v>50</v>
      </c>
      <c r="J88" s="177"/>
      <c r="K88" s="193">
        <f t="shared" si="66"/>
        <v>50</v>
      </c>
      <c r="L88" s="177"/>
      <c r="M88" s="193">
        <f t="shared" si="66"/>
        <v>50</v>
      </c>
      <c r="N88" s="177"/>
      <c r="O88" s="193">
        <f t="shared" si="66"/>
        <v>50</v>
      </c>
      <c r="P88" s="177"/>
      <c r="Q88" s="193">
        <f t="shared" si="66"/>
        <v>50</v>
      </c>
      <c r="R88" s="177"/>
      <c r="S88" s="193">
        <f t="shared" si="66"/>
        <v>50</v>
      </c>
      <c r="T88" s="177"/>
      <c r="U88" s="193">
        <f t="shared" si="66"/>
        <v>50</v>
      </c>
      <c r="V88" s="177"/>
      <c r="W88" s="193">
        <f t="shared" si="66"/>
        <v>50</v>
      </c>
      <c r="X88" s="177"/>
      <c r="Y88" s="193">
        <f t="shared" si="66"/>
        <v>50</v>
      </c>
      <c r="Z88" s="177"/>
      <c r="AA88" s="193">
        <f t="shared" si="66"/>
        <v>50</v>
      </c>
      <c r="AB88" s="177"/>
      <c r="AC88" s="197">
        <f t="shared" ref="AC86:AC88" si="67">SUM(E88:AA88)</f>
        <v>600</v>
      </c>
      <c r="AD88" s="213"/>
    </row>
    <row r="89" spans="2:30">
      <c r="B89" s="203"/>
      <c r="C89" s="170"/>
      <c r="D89" s="170"/>
      <c r="E89" s="184"/>
      <c r="F89" s="170"/>
      <c r="G89" s="194"/>
      <c r="H89" s="170"/>
      <c r="I89" s="194"/>
      <c r="J89" s="170"/>
      <c r="K89" s="194"/>
      <c r="L89" s="170"/>
      <c r="M89" s="194"/>
      <c r="N89" s="170"/>
      <c r="O89" s="194"/>
      <c r="P89" s="170"/>
      <c r="Q89" s="194"/>
      <c r="R89" s="170"/>
      <c r="S89" s="194"/>
      <c r="T89" s="170"/>
      <c r="U89" s="194"/>
      <c r="V89" s="170"/>
      <c r="W89" s="194"/>
      <c r="X89" s="170"/>
      <c r="Y89" s="194"/>
      <c r="Z89" s="170"/>
      <c r="AA89" s="194"/>
      <c r="AB89" s="170"/>
      <c r="AC89" s="200"/>
      <c r="AD89" s="214"/>
    </row>
    <row r="90" spans="2:30">
      <c r="B90" s="203"/>
      <c r="C90" s="164" t="s">
        <v>14</v>
      </c>
      <c r="D90" s="34"/>
      <c r="E90" s="99">
        <f>E81-E86+E88</f>
        <v>138</v>
      </c>
      <c r="F90" s="99"/>
      <c r="G90" s="28">
        <f>G81-G86+G88</f>
        <v>205.1</v>
      </c>
      <c r="H90" s="99"/>
      <c r="I90" s="28">
        <f>I81-I86+I88</f>
        <v>265.55500000000001</v>
      </c>
      <c r="J90" s="99"/>
      <c r="K90" s="28">
        <f t="shared" ref="F90:AC90" si="68">K81-K86+K88</f>
        <v>349.53275000000019</v>
      </c>
      <c r="L90" s="99"/>
      <c r="M90" s="28">
        <f t="shared" si="68"/>
        <v>417.20938750000028</v>
      </c>
      <c r="N90" s="99"/>
      <c r="O90" s="28">
        <f t="shared" si="68"/>
        <v>508.76985687499996</v>
      </c>
      <c r="P90" s="99"/>
      <c r="Q90" s="28">
        <f t="shared" si="68"/>
        <v>589.40834971875017</v>
      </c>
      <c r="R90" s="99"/>
      <c r="S90" s="28">
        <f t="shared" si="68"/>
        <v>684.32876720468801</v>
      </c>
      <c r="T90" s="99"/>
      <c r="U90" s="28">
        <f t="shared" si="68"/>
        <v>773.74520556492268</v>
      </c>
      <c r="V90" s="99"/>
      <c r="W90" s="28">
        <f t="shared" si="68"/>
        <v>882.88246584316903</v>
      </c>
      <c r="X90" s="99"/>
      <c r="Y90" s="28">
        <f t="shared" si="68"/>
        <v>976.97658913532723</v>
      </c>
      <c r="Z90" s="99"/>
      <c r="AA90" s="28">
        <f t="shared" si="68"/>
        <v>1091.275418592094</v>
      </c>
      <c r="AB90" s="99"/>
      <c r="AC90" s="99">
        <f>AC81-AC86+AC88</f>
        <v>6882.7837904339549</v>
      </c>
      <c r="AD90" s="50"/>
    </row>
    <row r="91" spans="2:30">
      <c r="B91" s="203"/>
      <c r="C91" s="165"/>
      <c r="D91" s="165"/>
      <c r="E91" s="182"/>
      <c r="F91" s="165"/>
      <c r="G91" s="168"/>
      <c r="H91" s="165"/>
      <c r="I91" s="168"/>
      <c r="J91" s="165"/>
      <c r="K91" s="168"/>
      <c r="L91" s="165"/>
      <c r="M91" s="168"/>
      <c r="N91" s="165"/>
      <c r="O91" s="168"/>
      <c r="P91" s="165"/>
      <c r="Q91" s="168"/>
      <c r="R91" s="165"/>
      <c r="S91" s="168"/>
      <c r="T91" s="165"/>
      <c r="U91" s="168"/>
      <c r="V91" s="165"/>
      <c r="W91" s="168"/>
      <c r="X91" s="165"/>
      <c r="Y91" s="168"/>
      <c r="Z91" s="165"/>
      <c r="AA91" s="168"/>
      <c r="AB91" s="165"/>
      <c r="AC91" s="201"/>
      <c r="AD91" s="215"/>
    </row>
    <row r="92" spans="2:30">
      <c r="B92" s="203"/>
      <c r="C92" s="206" t="s">
        <v>6</v>
      </c>
      <c r="D92" s="176"/>
      <c r="E92" s="180">
        <v>0</v>
      </c>
      <c r="F92" s="176"/>
      <c r="G92" s="190">
        <v>0</v>
      </c>
      <c r="H92" s="172"/>
      <c r="I92" s="190">
        <v>0</v>
      </c>
      <c r="J92" s="172"/>
      <c r="K92" s="190">
        <v>0</v>
      </c>
      <c r="L92" s="172"/>
      <c r="M92" s="190">
        <v>200</v>
      </c>
      <c r="N92" s="172"/>
      <c r="O92" s="190">
        <v>0</v>
      </c>
      <c r="P92" s="172"/>
      <c r="Q92" s="190">
        <v>0</v>
      </c>
      <c r="R92" s="172"/>
      <c r="S92" s="190">
        <v>0</v>
      </c>
      <c r="T92" s="172"/>
      <c r="U92" s="190">
        <v>0</v>
      </c>
      <c r="V92" s="172"/>
      <c r="W92" s="190">
        <v>0</v>
      </c>
      <c r="X92" s="172"/>
      <c r="Y92" s="190">
        <v>0</v>
      </c>
      <c r="Z92" s="172"/>
      <c r="AA92" s="190">
        <v>0</v>
      </c>
      <c r="AB92" s="176"/>
      <c r="AC92" s="197">
        <f>SUM(E92:AA92)</f>
        <v>200</v>
      </c>
      <c r="AD92" s="216"/>
    </row>
    <row r="93" spans="2:30">
      <c r="B93" s="203"/>
      <c r="C93" s="165"/>
      <c r="D93" s="165"/>
      <c r="E93" s="182"/>
      <c r="F93" s="165"/>
      <c r="G93" s="168"/>
      <c r="H93" s="165"/>
      <c r="I93" s="168"/>
      <c r="J93" s="165"/>
      <c r="K93" s="168"/>
      <c r="L93" s="165"/>
      <c r="M93" s="168"/>
      <c r="N93" s="165"/>
      <c r="O93" s="168"/>
      <c r="P93" s="165"/>
      <c r="Q93" s="168"/>
      <c r="R93" s="165"/>
      <c r="S93" s="168"/>
      <c r="T93" s="165"/>
      <c r="U93" s="168"/>
      <c r="V93" s="165"/>
      <c r="W93" s="168"/>
      <c r="X93" s="165"/>
      <c r="Y93" s="168"/>
      <c r="Z93" s="165"/>
      <c r="AA93" s="168"/>
      <c r="AB93" s="165"/>
      <c r="AC93" s="201"/>
      <c r="AD93" s="215"/>
    </row>
    <row r="94" spans="2:30">
      <c r="B94" s="203"/>
      <c r="C94" s="164" t="s">
        <v>3</v>
      </c>
      <c r="D94" s="34"/>
      <c r="E94" s="99">
        <f>E90-E92</f>
        <v>138</v>
      </c>
      <c r="F94" s="99"/>
      <c r="G94" s="28">
        <f t="shared" ref="F94:AA94" si="69">G90-G92</f>
        <v>205.1</v>
      </c>
      <c r="H94" s="99"/>
      <c r="I94" s="28">
        <f t="shared" si="69"/>
        <v>265.55500000000001</v>
      </c>
      <c r="J94" s="99"/>
      <c r="K94" s="28">
        <f t="shared" si="69"/>
        <v>349.53275000000019</v>
      </c>
      <c r="L94" s="99"/>
      <c r="M94" s="28">
        <f t="shared" si="69"/>
        <v>217.20938750000028</v>
      </c>
      <c r="N94" s="99"/>
      <c r="O94" s="28">
        <f t="shared" si="69"/>
        <v>508.76985687499996</v>
      </c>
      <c r="P94" s="99"/>
      <c r="Q94" s="28">
        <f t="shared" si="69"/>
        <v>589.40834971875017</v>
      </c>
      <c r="R94" s="99"/>
      <c r="S94" s="28">
        <f t="shared" si="69"/>
        <v>684.32876720468801</v>
      </c>
      <c r="T94" s="99"/>
      <c r="U94" s="28">
        <f t="shared" si="69"/>
        <v>773.74520556492268</v>
      </c>
      <c r="V94" s="99"/>
      <c r="W94" s="28">
        <f t="shared" si="69"/>
        <v>882.88246584316903</v>
      </c>
      <c r="X94" s="99"/>
      <c r="Y94" s="28">
        <f t="shared" si="69"/>
        <v>976.97658913532723</v>
      </c>
      <c r="Z94" s="99"/>
      <c r="AA94" s="28">
        <f>AA90-AA92</f>
        <v>1091.275418592094</v>
      </c>
      <c r="AB94" s="99"/>
      <c r="AC94" s="99">
        <f t="shared" ref="AB94:AC94" si="70">AC90-AC92</f>
        <v>6682.7837904339549</v>
      </c>
      <c r="AD94" s="50"/>
    </row>
    <row r="95" spans="2:30">
      <c r="B95" s="203"/>
      <c r="C95" s="165"/>
      <c r="D95" s="165"/>
      <c r="E95" s="182"/>
      <c r="F95" s="165"/>
      <c r="G95" s="168"/>
      <c r="H95" s="165"/>
      <c r="I95" s="168"/>
      <c r="J95" s="165"/>
      <c r="K95" s="168"/>
      <c r="L95" s="165"/>
      <c r="M95" s="168"/>
      <c r="N95" s="165"/>
      <c r="O95" s="168"/>
      <c r="P95" s="165"/>
      <c r="Q95" s="168"/>
      <c r="R95" s="165"/>
      <c r="S95" s="168"/>
      <c r="T95" s="165"/>
      <c r="U95" s="168"/>
      <c r="V95" s="165"/>
      <c r="W95" s="168"/>
      <c r="X95" s="165"/>
      <c r="Y95" s="168"/>
      <c r="Z95" s="165"/>
      <c r="AA95" s="168"/>
      <c r="AB95" s="165"/>
      <c r="AC95" s="201"/>
      <c r="AD95" s="215"/>
    </row>
    <row r="96" spans="2:30">
      <c r="B96" s="203"/>
      <c r="C96" s="206" t="s">
        <v>8</v>
      </c>
      <c r="D96" s="176"/>
      <c r="E96" s="180">
        <v>0</v>
      </c>
      <c r="F96" s="176"/>
      <c r="G96" s="190">
        <v>0</v>
      </c>
      <c r="H96" s="172"/>
      <c r="I96" s="190">
        <v>0</v>
      </c>
      <c r="J96" s="172"/>
      <c r="K96" s="190">
        <v>0</v>
      </c>
      <c r="L96" s="172"/>
      <c r="M96" s="190">
        <v>0</v>
      </c>
      <c r="N96" s="172"/>
      <c r="O96" s="190">
        <v>0</v>
      </c>
      <c r="P96" s="172"/>
      <c r="Q96" s="190">
        <v>0</v>
      </c>
      <c r="R96" s="172"/>
      <c r="S96" s="190">
        <v>200</v>
      </c>
      <c r="T96" s="172"/>
      <c r="U96" s="190">
        <v>0</v>
      </c>
      <c r="V96" s="172"/>
      <c r="W96" s="190">
        <v>0</v>
      </c>
      <c r="X96" s="172"/>
      <c r="Y96" s="190">
        <v>0</v>
      </c>
      <c r="Z96" s="172"/>
      <c r="AA96" s="190">
        <v>0</v>
      </c>
      <c r="AB96" s="172"/>
      <c r="AC96" s="197">
        <f>SUM(E96:AA96)</f>
        <v>200</v>
      </c>
      <c r="AD96" s="210"/>
    </row>
    <row r="97" spans="2:30">
      <c r="B97" s="203"/>
      <c r="C97" s="207" t="s">
        <v>9</v>
      </c>
      <c r="D97" s="175"/>
      <c r="E97" s="185">
        <f>E80</f>
        <v>44</v>
      </c>
      <c r="F97" s="178"/>
      <c r="G97" s="195">
        <f t="shared" ref="F97:AA97" si="71">G80</f>
        <v>44</v>
      </c>
      <c r="H97" s="178"/>
      <c r="I97" s="195">
        <f t="shared" si="71"/>
        <v>44</v>
      </c>
      <c r="J97" s="178"/>
      <c r="K97" s="195">
        <f t="shared" si="71"/>
        <v>44</v>
      </c>
      <c r="L97" s="178"/>
      <c r="M97" s="195">
        <f t="shared" si="71"/>
        <v>44</v>
      </c>
      <c r="N97" s="178"/>
      <c r="O97" s="195">
        <f t="shared" si="71"/>
        <v>44</v>
      </c>
      <c r="P97" s="178"/>
      <c r="Q97" s="195">
        <f t="shared" si="71"/>
        <v>44</v>
      </c>
      <c r="R97" s="178"/>
      <c r="S97" s="195">
        <f t="shared" si="71"/>
        <v>44</v>
      </c>
      <c r="T97" s="178"/>
      <c r="U97" s="195">
        <f t="shared" si="71"/>
        <v>44</v>
      </c>
      <c r="V97" s="178"/>
      <c r="W97" s="195">
        <f t="shared" si="71"/>
        <v>44</v>
      </c>
      <c r="X97" s="178"/>
      <c r="Y97" s="195">
        <f t="shared" si="71"/>
        <v>44</v>
      </c>
      <c r="Z97" s="178"/>
      <c r="AA97" s="195">
        <f t="shared" si="71"/>
        <v>44</v>
      </c>
      <c r="AB97" s="178"/>
      <c r="AC97" s="198">
        <f>SUM(E97:AA97)</f>
        <v>528</v>
      </c>
      <c r="AD97" s="217"/>
    </row>
    <row r="98" spans="2:30">
      <c r="B98" s="203"/>
      <c r="C98" s="165"/>
      <c r="D98" s="165"/>
      <c r="E98" s="182"/>
      <c r="F98" s="165"/>
      <c r="G98" s="168"/>
      <c r="H98" s="165"/>
      <c r="I98" s="168"/>
      <c r="J98" s="165"/>
      <c r="K98" s="168"/>
      <c r="L98" s="165"/>
      <c r="M98" s="168"/>
      <c r="N98" s="165"/>
      <c r="O98" s="168"/>
      <c r="P98" s="165"/>
      <c r="Q98" s="168"/>
      <c r="R98" s="165"/>
      <c r="S98" s="168"/>
      <c r="T98" s="165"/>
      <c r="U98" s="168"/>
      <c r="V98" s="165"/>
      <c r="W98" s="168"/>
      <c r="X98" s="165"/>
      <c r="Y98" s="168"/>
      <c r="Z98" s="165"/>
      <c r="AA98" s="168"/>
      <c r="AB98" s="165"/>
      <c r="AC98" s="201"/>
      <c r="AD98" s="215"/>
    </row>
    <row r="99" spans="2:30">
      <c r="B99" s="203"/>
      <c r="C99" s="164" t="s">
        <v>15</v>
      </c>
      <c r="D99" s="34"/>
      <c r="E99" s="99">
        <f>E94-E96+E97</f>
        <v>182</v>
      </c>
      <c r="F99" s="99"/>
      <c r="G99" s="28">
        <f t="shared" ref="F99:AC99" si="72">G94-G96+G97</f>
        <v>249.1</v>
      </c>
      <c r="H99" s="99"/>
      <c r="I99" s="28">
        <f t="shared" si="72"/>
        <v>309.55500000000001</v>
      </c>
      <c r="J99" s="99"/>
      <c r="K99" s="28">
        <f t="shared" si="72"/>
        <v>393.53275000000019</v>
      </c>
      <c r="L99" s="99"/>
      <c r="M99" s="28">
        <f t="shared" si="72"/>
        <v>261.20938750000028</v>
      </c>
      <c r="N99" s="99"/>
      <c r="O99" s="28">
        <f t="shared" si="72"/>
        <v>552.76985687499996</v>
      </c>
      <c r="P99" s="99"/>
      <c r="Q99" s="28">
        <f t="shared" si="72"/>
        <v>633.40834971875017</v>
      </c>
      <c r="R99" s="99"/>
      <c r="S99" s="28">
        <f>S94-S96+S97</f>
        <v>528.32876720468801</v>
      </c>
      <c r="T99" s="99"/>
      <c r="U99" s="28">
        <f t="shared" si="72"/>
        <v>817.74520556492268</v>
      </c>
      <c r="V99" s="99"/>
      <c r="W99" s="28">
        <f t="shared" si="72"/>
        <v>926.88246584316903</v>
      </c>
      <c r="X99" s="99"/>
      <c r="Y99" s="28">
        <f t="shared" si="72"/>
        <v>1020.9765891353272</v>
      </c>
      <c r="Z99" s="99"/>
      <c r="AA99" s="28">
        <f t="shared" si="72"/>
        <v>1135.275418592094</v>
      </c>
      <c r="AB99" s="99"/>
      <c r="AC99" s="99">
        <f>AC94-AC96+AC97</f>
        <v>7010.7837904339549</v>
      </c>
      <c r="AD99" s="50"/>
    </row>
    <row r="100" spans="2:30">
      <c r="B100" s="203"/>
      <c r="C100" s="165"/>
      <c r="D100" s="165"/>
      <c r="E100" s="182"/>
      <c r="F100" s="165"/>
      <c r="G100" s="168"/>
      <c r="H100" s="165"/>
      <c r="I100" s="168"/>
      <c r="J100" s="165"/>
      <c r="K100" s="168"/>
      <c r="L100" s="165"/>
      <c r="M100" s="168"/>
      <c r="N100" s="165"/>
      <c r="O100" s="168"/>
      <c r="P100" s="165"/>
      <c r="Q100" s="168"/>
      <c r="R100" s="165"/>
      <c r="S100" s="168"/>
      <c r="T100" s="165"/>
      <c r="U100" s="168"/>
      <c r="V100" s="165"/>
      <c r="W100" s="168"/>
      <c r="X100" s="165"/>
      <c r="Y100" s="168"/>
      <c r="Z100" s="165"/>
      <c r="AA100" s="168"/>
      <c r="AB100" s="165"/>
      <c r="AC100" s="201"/>
      <c r="AD100" s="215"/>
    </row>
    <row r="101" spans="2:30">
      <c r="B101" s="203"/>
      <c r="C101" s="206" t="s">
        <v>10</v>
      </c>
      <c r="D101" s="176"/>
      <c r="E101" s="180">
        <v>0</v>
      </c>
      <c r="F101" s="176"/>
      <c r="G101" s="190">
        <v>0</v>
      </c>
      <c r="H101" s="172"/>
      <c r="I101" s="190">
        <v>0</v>
      </c>
      <c r="J101" s="172"/>
      <c r="K101" s="190">
        <v>0</v>
      </c>
      <c r="L101" s="172"/>
      <c r="M101" s="190">
        <v>0</v>
      </c>
      <c r="N101" s="172"/>
      <c r="O101" s="190">
        <v>0</v>
      </c>
      <c r="P101" s="172"/>
      <c r="Q101" s="190">
        <v>0</v>
      </c>
      <c r="R101" s="172"/>
      <c r="S101" s="190">
        <v>0</v>
      </c>
      <c r="T101" s="172"/>
      <c r="U101" s="190">
        <v>0</v>
      </c>
      <c r="V101" s="172"/>
      <c r="W101" s="190">
        <v>0</v>
      </c>
      <c r="X101" s="172"/>
      <c r="Y101" s="190">
        <v>0</v>
      </c>
      <c r="Z101" s="172"/>
      <c r="AA101" s="190">
        <v>500</v>
      </c>
      <c r="AB101" s="172"/>
      <c r="AC101" s="197">
        <f>SUM(E101:AA101)</f>
        <v>500</v>
      </c>
      <c r="AD101" s="216"/>
    </row>
    <row r="102" spans="2:30">
      <c r="B102" s="203"/>
      <c r="C102" s="165"/>
      <c r="D102" s="165"/>
      <c r="E102" s="182"/>
      <c r="F102" s="165"/>
      <c r="G102" s="168"/>
      <c r="H102" s="165"/>
      <c r="I102" s="168"/>
      <c r="J102" s="165"/>
      <c r="K102" s="168"/>
      <c r="L102" s="165"/>
      <c r="M102" s="168"/>
      <c r="N102" s="165"/>
      <c r="O102" s="168"/>
      <c r="P102" s="165"/>
      <c r="Q102" s="168"/>
      <c r="R102" s="165"/>
      <c r="S102" s="168"/>
      <c r="T102" s="165"/>
      <c r="U102" s="168"/>
      <c r="V102" s="165"/>
      <c r="W102" s="168"/>
      <c r="X102" s="165"/>
      <c r="Y102" s="168"/>
      <c r="Z102" s="165"/>
      <c r="AA102" s="168"/>
      <c r="AB102" s="165"/>
      <c r="AC102" s="201"/>
      <c r="AD102" s="215"/>
    </row>
    <row r="103" spans="2:30">
      <c r="B103" s="204"/>
      <c r="C103" s="164" t="s">
        <v>16</v>
      </c>
      <c r="D103" s="34"/>
      <c r="E103" s="99">
        <f>E99-E101</f>
        <v>182</v>
      </c>
      <c r="F103" s="99"/>
      <c r="G103" s="28">
        <f t="shared" ref="F103:AA103" si="73">G99-G101</f>
        <v>249.1</v>
      </c>
      <c r="H103" s="99"/>
      <c r="I103" s="28">
        <f t="shared" si="73"/>
        <v>309.55500000000001</v>
      </c>
      <c r="J103" s="99"/>
      <c r="K103" s="28">
        <f t="shared" si="73"/>
        <v>393.53275000000019</v>
      </c>
      <c r="L103" s="99"/>
      <c r="M103" s="28">
        <f t="shared" si="73"/>
        <v>261.20938750000028</v>
      </c>
      <c r="N103" s="99"/>
      <c r="O103" s="28">
        <f t="shared" si="73"/>
        <v>552.76985687499996</v>
      </c>
      <c r="P103" s="99"/>
      <c r="Q103" s="28">
        <f t="shared" si="73"/>
        <v>633.40834971875017</v>
      </c>
      <c r="R103" s="99"/>
      <c r="S103" s="28">
        <f t="shared" si="73"/>
        <v>528.32876720468801</v>
      </c>
      <c r="T103" s="99"/>
      <c r="U103" s="28">
        <f t="shared" si="73"/>
        <v>817.74520556492268</v>
      </c>
      <c r="V103" s="99"/>
      <c r="W103" s="28">
        <f t="shared" si="73"/>
        <v>926.88246584316903</v>
      </c>
      <c r="X103" s="99"/>
      <c r="Y103" s="28">
        <f t="shared" si="73"/>
        <v>1020.9765891353272</v>
      </c>
      <c r="Z103" s="99"/>
      <c r="AA103" s="28">
        <f>AA99-AA101</f>
        <v>635.27541859209396</v>
      </c>
      <c r="AB103" s="35"/>
      <c r="AC103" s="57">
        <f>AC99-AC101</f>
        <v>6510.7837904339549</v>
      </c>
      <c r="AD103" s="53"/>
    </row>
  </sheetData>
  <mergeCells count="2">
    <mergeCell ref="C4:AD5"/>
    <mergeCell ref="B81:B103"/>
  </mergeCells>
  <phoneticPr fontId="17" type="noConversion"/>
  <conditionalFormatting sqref="J32 L32 N32 F32 P32 R32 T32 V32 X32 Z32 AB32 AC76 AC9:AC30 AC66 AC70 AC72 AC44:AC61 E7:E32 C8:D32 H32 AC33:AC40 G7:G78 I7:I78 K7:K78 C33:E78 Q7:Q78 Y7:Y78 AA7:AA78 M7:M78 O7:O78 S7:S78 U7:U78 W7:W78 D84:D85 C90:AC90 C86:D89 C103:AA103 C81:AC81 E84:AD89 AC92 C94:AC94 C99:AC99">
    <cfRule type="cellIs" dxfId="1" priority="1" stopIfTrue="1" operator="lessThan">
      <formula>0</formula>
    </cfRule>
  </conditionalFormatting>
  <conditionalFormatting sqref="J79">
    <cfRule type="cellIs" dxfId="0" priority="3" stopIfTrue="1" operator="lessThan">
      <formula>0</formula>
    </cfRule>
  </conditionalFormatting>
  <pageMargins left="0.75000000000000011" right="0.75000000000000011" top="1" bottom="1" header="0.5" footer="0.5"/>
  <pageSetup paperSize="1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Forecast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</dc:creator>
  <cp:lastModifiedBy>Consuunt</cp:lastModifiedBy>
  <cp:lastPrinted>2016-03-02T11:29:27Z</cp:lastPrinted>
  <dcterms:created xsi:type="dcterms:W3CDTF">2016-02-25T15:31:17Z</dcterms:created>
  <dcterms:modified xsi:type="dcterms:W3CDTF">2019-06-27T10:49:45Z</dcterms:modified>
</cp:coreProperties>
</file>